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bookViews>
    <workbookView xWindow="0" yWindow="0" windowWidth="28800" windowHeight="12495" activeTab="0"/>
  </bookViews>
  <sheets>
    <sheet name="Naked Puts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<sst xmlns="http://schemas.openxmlformats.org/spreadsheetml/2006/main" count="98" uniqueCount="40">
  <si>
    <t>Put Options - Risk/Reward</t>
  </si>
  <si>
    <t>Weekly Theta as a % of Strike</t>
  </si>
  <si>
    <t>Strike</t>
  </si>
  <si>
    <t>Premium</t>
  </si>
  <si>
    <t>Weeks from expiration</t>
  </si>
  <si>
    <t>Cost if excercised</t>
  </si>
  <si>
    <t>Profit</t>
  </si>
  <si>
    <t>Annualized return based on no margin trade if no strike</t>
  </si>
  <si>
    <t>How much of a drop from current price before at a loss</t>
  </si>
  <si>
    <t>Price equiv if bought and held</t>
  </si>
  <si>
    <t>aapl</t>
  </si>
  <si>
    <t>ba</t>
  </si>
  <si>
    <t>dis</t>
  </si>
  <si>
    <t>dvy</t>
  </si>
  <si>
    <t>fb</t>
  </si>
  <si>
    <t>fez</t>
  </si>
  <si>
    <t>iwm</t>
  </si>
  <si>
    <t>mdy</t>
  </si>
  <si>
    <t>msft</t>
  </si>
  <si>
    <t>qqq</t>
  </si>
  <si>
    <t>spy</t>
  </si>
  <si>
    <t>sso</t>
  </si>
  <si>
    <t>tlt</t>
  </si>
  <si>
    <t>tsla</t>
  </si>
  <si>
    <t>uwm</t>
  </si>
  <si>
    <t>vnq</t>
  </si>
  <si>
    <t>xlf</t>
  </si>
  <si>
    <t>xlu</t>
  </si>
  <si>
    <t># Weeks Remaining</t>
  </si>
  <si>
    <t># Contracts</t>
  </si>
  <si>
    <t>Current price</t>
  </si>
  <si>
    <t>$ Needed in reserves to avoid margin call</t>
  </si>
  <si>
    <t>% Return based on total buy price if no strike</t>
  </si>
  <si>
    <t>If put is sold ITM and stays flat, what is % return</t>
  </si>
  <si>
    <t>Drop possible for full gain</t>
  </si>
  <si>
    <t>Annualized using 2:1, potential margin:account value</t>
  </si>
  <si>
    <t>Date for Next Friday</t>
  </si>
  <si>
    <t>Bold Rows indicate monthly options expiation</t>
  </si>
  <si>
    <t xml:space="preserve">Starting with second row: change date to the next Friday, move "1" down to new week, then delete old rows </t>
  </si>
  <si>
    <t>Stock/ETF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</si>
</sst>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[$-F800]dddd\,\ mmmm\ dd\,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rgb="FF002060"/>
      <name val="Arial"/>
      <family val="2"/>
    </font>
    <font>
      <sz val="11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0"/>
      <color rgb="FF002060"/>
      <name val="Arial"/>
      <family val="2"/>
    </font>
    <font>
      <b/>
      <sz val="11"/>
      <color indexed="57"/>
      <name val="Arial"/>
      <family val="2"/>
    </font>
    <font>
      <b/>
      <sz val="10"/>
      <color indexed="55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6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7" fontId="1" fillId="3" borderId="5" xfId="16" applyNumberFormat="1" applyFont="1" applyFill="1" applyBorder="1" applyAlignment="1">
      <alignment horizontal="center"/>
    </xf>
    <xf numFmtId="7" fontId="8" fillId="0" borderId="6" xfId="0" applyNumberFormat="1" applyFont="1" applyFill="1" applyBorder="1" applyAlignment="1">
      <alignment horizontal="center"/>
    </xf>
    <xf numFmtId="10" fontId="1" fillId="0" borderId="7" xfId="15" applyNumberFormat="1" applyFont="1" applyFill="1" applyBorder="1" applyAlignment="1">
      <alignment horizontal="center"/>
    </xf>
    <xf numFmtId="10" fontId="1" fillId="0" borderId="7" xfId="15" applyNumberFormat="1" applyFont="1" applyBorder="1" applyAlignment="1">
      <alignment horizontal="center"/>
    </xf>
    <xf numFmtId="7" fontId="1" fillId="0" borderId="7" xfId="0" applyNumberFormat="1" applyFont="1" applyBorder="1" applyAlignment="1">
      <alignment horizontal="center"/>
    </xf>
    <xf numFmtId="165" fontId="11" fillId="0" borderId="8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7" fontId="1" fillId="3" borderId="10" xfId="16" applyNumberFormat="1" applyFont="1" applyFill="1" applyBorder="1" applyAlignment="1">
      <alignment horizontal="center"/>
    </xf>
    <xf numFmtId="7" fontId="8" fillId="0" borderId="11" xfId="0" applyNumberFormat="1" applyFont="1" applyFill="1" applyBorder="1" applyAlignment="1">
      <alignment horizontal="center"/>
    </xf>
    <xf numFmtId="10" fontId="1" fillId="0" borderId="9" xfId="15" applyNumberFormat="1" applyFont="1" applyFill="1" applyBorder="1" applyAlignment="1">
      <alignment horizontal="center"/>
    </xf>
    <xf numFmtId="10" fontId="9" fillId="4" borderId="9" xfId="15" applyNumberFormat="1" applyFont="1" applyFill="1" applyBorder="1" applyAlignment="1">
      <alignment horizontal="center"/>
    </xf>
    <xf numFmtId="10" fontId="1" fillId="0" borderId="9" xfId="15" applyNumberFormat="1" applyFont="1" applyBorder="1" applyAlignment="1">
      <alignment horizontal="center"/>
    </xf>
    <xf numFmtId="7" fontId="1" fillId="0" borderId="9" xfId="0" applyNumberFormat="1" applyFont="1" applyBorder="1" applyAlignment="1">
      <alignment horizontal="center"/>
    </xf>
    <xf numFmtId="165" fontId="11" fillId="0" borderId="12" xfId="1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7" fontId="1" fillId="3" borderId="13" xfId="16" applyNumberFormat="1" applyFont="1" applyFill="1" applyBorder="1" applyAlignment="1">
      <alignment horizontal="center"/>
    </xf>
    <xf numFmtId="7" fontId="8" fillId="0" borderId="14" xfId="0" applyNumberFormat="1" applyFont="1" applyFill="1" applyBorder="1" applyAlignment="1">
      <alignment horizontal="center"/>
    </xf>
    <xf numFmtId="10" fontId="1" fillId="0" borderId="15" xfId="15" applyNumberFormat="1" applyFont="1" applyFill="1" applyBorder="1" applyAlignment="1">
      <alignment horizontal="center"/>
    </xf>
    <xf numFmtId="10" fontId="1" fillId="0" borderId="15" xfId="15" applyNumberFormat="1" applyFont="1" applyBorder="1" applyAlignment="1">
      <alignment horizontal="center"/>
    </xf>
    <xf numFmtId="7" fontId="1" fillId="0" borderId="15" xfId="0" applyNumberFormat="1" applyFont="1" applyBorder="1" applyAlignment="1">
      <alignment horizontal="center"/>
    </xf>
    <xf numFmtId="165" fontId="11" fillId="0" borderId="16" xfId="15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3" fillId="0" borderId="0" xfId="15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3" fillId="0" borderId="0" xfId="0" applyNumberFormat="1" applyFont="1" applyAlignment="1">
      <alignment horizontal="left"/>
    </xf>
    <xf numFmtId="9" fontId="10" fillId="0" borderId="0" xfId="15" applyFont="1" applyAlignment="1">
      <alignment horizontal="center"/>
    </xf>
    <xf numFmtId="166" fontId="3" fillId="0" borderId="0" xfId="0" applyNumberFormat="1" applyFont="1" applyAlignment="1">
      <alignment horizontal="center"/>
    </xf>
    <xf numFmtId="9" fontId="1" fillId="0" borderId="0" xfId="15" applyFont="1" applyAlignment="1">
      <alignment horizontal="center"/>
    </xf>
    <xf numFmtId="9" fontId="13" fillId="0" borderId="0" xfId="15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1" fillId="0" borderId="9" xfId="16" applyFont="1" applyFill="1" applyBorder="1" applyAlignment="1">
      <alignment horizontal="center"/>
    </xf>
    <xf numFmtId="10" fontId="10" fillId="0" borderId="10" xfId="15" applyNumberFormat="1" applyFont="1" applyBorder="1" applyAlignment="1">
      <alignment horizontal="center"/>
    </xf>
    <xf numFmtId="7" fontId="1" fillId="0" borderId="12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1" fillId="0" borderId="20" xfId="16" applyNumberFormat="1" applyFont="1" applyFill="1" applyBorder="1" applyAlignment="1">
      <alignment horizontal="center"/>
    </xf>
    <xf numFmtId="164" fontId="1" fillId="0" borderId="21" xfId="16" applyNumberFormat="1" applyFont="1" applyFill="1" applyBorder="1" applyAlignment="1">
      <alignment horizontal="center"/>
    </xf>
    <xf numFmtId="164" fontId="1" fillId="0" borderId="22" xfId="16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15" applyNumberFormat="1" applyFont="1" applyAlignment="1">
      <alignment horizontal="center"/>
    </xf>
    <xf numFmtId="164" fontId="11" fillId="0" borderId="21" xfId="15" applyNumberFormat="1" applyFont="1" applyFill="1" applyBorder="1" applyAlignment="1">
      <alignment horizontal="center"/>
    </xf>
    <xf numFmtId="7" fontId="4" fillId="3" borderId="10" xfId="16" applyNumberFormat="1" applyFont="1" applyFill="1" applyBorder="1" applyAlignment="1">
      <alignment horizontal="center"/>
    </xf>
    <xf numFmtId="7" fontId="15" fillId="0" borderId="11" xfId="0" applyNumberFormat="1" applyFont="1" applyFill="1" applyBorder="1" applyAlignment="1">
      <alignment horizontal="center"/>
    </xf>
    <xf numFmtId="164" fontId="4" fillId="0" borderId="21" xfId="16" applyNumberFormat="1" applyFont="1" applyFill="1" applyBorder="1" applyAlignment="1">
      <alignment horizontal="center"/>
    </xf>
    <xf numFmtId="10" fontId="4" fillId="0" borderId="9" xfId="15" applyNumberFormat="1" applyFont="1" applyFill="1" applyBorder="1" applyAlignment="1">
      <alignment horizontal="center"/>
    </xf>
    <xf numFmtId="10" fontId="4" fillId="0" borderId="9" xfId="15" applyNumberFormat="1" applyFont="1" applyBorder="1" applyAlignment="1">
      <alignment horizontal="center"/>
    </xf>
    <xf numFmtId="7" fontId="4" fillId="0" borderId="9" xfId="0" applyNumberFormat="1" applyFont="1" applyBorder="1" applyAlignment="1">
      <alignment horizontal="center"/>
    </xf>
    <xf numFmtId="165" fontId="16" fillId="0" borderId="12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5" borderId="20" xfId="0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7" fontId="14" fillId="5" borderId="9" xfId="16" applyNumberFormat="1" applyFont="1" applyFill="1" applyBorder="1" applyAlignment="1">
      <alignment horizontal="center"/>
    </xf>
    <xf numFmtId="7" fontId="7" fillId="5" borderId="9" xfId="16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10" fontId="7" fillId="6" borderId="7" xfId="15" applyNumberFormat="1" applyFont="1" applyFill="1" applyBorder="1" applyAlignment="1">
      <alignment horizontal="center"/>
    </xf>
    <xf numFmtId="10" fontId="7" fillId="6" borderId="9" xfId="15" applyNumberFormat="1" applyFont="1" applyFill="1" applyBorder="1" applyAlignment="1">
      <alignment horizontal="center"/>
    </xf>
    <xf numFmtId="10" fontId="14" fillId="6" borderId="9" xfId="15" applyNumberFormat="1" applyFont="1" applyFill="1" applyBorder="1" applyAlignment="1">
      <alignment horizontal="center"/>
    </xf>
    <xf numFmtId="10" fontId="7" fillId="6" borderId="15" xfId="15" applyNumberFormat="1" applyFont="1" applyFill="1" applyBorder="1" applyAlignment="1">
      <alignment horizontal="center"/>
    </xf>
    <xf numFmtId="10" fontId="17" fillId="6" borderId="7" xfId="15" applyNumberFormat="1" applyFont="1" applyFill="1" applyBorder="1" applyAlignment="1">
      <alignment horizontal="center"/>
    </xf>
    <xf numFmtId="10" fontId="17" fillId="6" borderId="9" xfId="15" applyNumberFormat="1" applyFont="1" applyFill="1" applyBorder="1" applyAlignment="1">
      <alignment horizontal="center"/>
    </xf>
    <xf numFmtId="10" fontId="18" fillId="6" borderId="9" xfId="15" applyNumberFormat="1" applyFont="1" applyFill="1" applyBorder="1" applyAlignment="1">
      <alignment horizontal="center"/>
    </xf>
    <xf numFmtId="10" fontId="17" fillId="6" borderId="15" xfId="15" applyNumberFormat="1" applyFont="1" applyFill="1" applyBorder="1" applyAlignment="1">
      <alignment horizontal="center"/>
    </xf>
    <xf numFmtId="10" fontId="1" fillId="0" borderId="11" xfId="15" applyNumberFormat="1" applyFont="1" applyFill="1" applyBorder="1" applyAlignment="1">
      <alignment horizontal="center"/>
    </xf>
    <xf numFmtId="10" fontId="4" fillId="0" borderId="11" xfId="15" applyNumberFormat="1" applyFont="1" applyFill="1" applyBorder="1" applyAlignment="1">
      <alignment horizontal="center"/>
    </xf>
    <xf numFmtId="10" fontId="1" fillId="0" borderId="17" xfId="15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Picture 1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30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" name="Picture 3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4" name="Picture 4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5" name="Picture 5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Picture 6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7" name="Picture 7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8" name="Picture 8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" name="Picture 9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" name="Picture 10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180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1" name="Picture 11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2" name="Picture 12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3" name="Picture 13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4" name="Picture 14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</xdr:colOff>
      <xdr:row>1</xdr:row>
      <xdr:rowOff>9525</xdr:rowOff>
    </xdr:to>
    <xdr:pic>
      <xdr:nvPicPr>
        <xdr:cNvPr id="15" name="Picture 15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6" name="Picture 16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7" name="Picture 17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8" name="Picture 18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9" name="Picture 19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0" name="Picture 20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1" name="Picture 21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2" name="Picture 22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3" name="Picture 23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4" name="Picture 24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5" name="Picture 25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6" name="Picture 26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7" name="Picture 27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8" name="Picture 28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9" name="Picture 29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0" name="Picture 30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1" name="Picture 31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2" name="Picture 32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3" name="Picture 33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4" name="Picture 34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5" name="Picture 35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6" name="Picture 36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7" name="Picture 37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8" name="Picture 38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9" name="Picture 39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0" name="Picture 40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1" name="Picture 41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2" name="Picture 42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3" name="Picture 43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4" name="Picture 44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5" name="Picture 45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6" name="Picture 46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7" name="Picture 47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8" name="Picture 48" descr="sort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3675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workbookViewId="0" topLeftCell="A1">
      <pane ySplit="2" topLeftCell="A21" activePane="bottomLeft" state="frozen"/>
      <selection pane="bottomLeft" activeCell="D26" sqref="D26"/>
    </sheetView>
  </sheetViews>
  <sheetFormatPr defaultColWidth="9.140625" defaultRowHeight="15" outlineLevelCol="1"/>
  <cols>
    <col min="1" max="1" width="26.140625" style="1" customWidth="1" outlineLevel="1"/>
    <col min="2" max="2" width="18.421875" style="1" customWidth="1"/>
    <col min="3" max="3" width="11.140625" style="1" customWidth="1"/>
    <col min="4" max="4" width="11.421875" style="1" customWidth="1"/>
    <col min="5" max="6" width="9.57421875" style="1" customWidth="1"/>
    <col min="7" max="7" width="11.8515625" style="23" customWidth="1"/>
    <col min="8" max="8" width="13.28125" style="1" customWidth="1"/>
    <col min="9" max="9" width="13.140625" style="1" customWidth="1"/>
    <col min="10" max="10" width="12.00390625" style="34" customWidth="1"/>
    <col min="11" max="11" width="11.7109375" style="61" customWidth="1"/>
    <col min="12" max="12" width="11.28125" style="1" customWidth="1"/>
    <col min="13" max="13" width="14.421875" style="32" customWidth="1"/>
    <col min="14" max="14" width="12.421875" style="32" customWidth="1"/>
    <col min="15" max="15" width="12.421875" style="33" customWidth="1"/>
    <col min="16" max="16" width="12.00390625" style="1" customWidth="1"/>
    <col min="17" max="17" width="15.7109375" style="1" customWidth="1"/>
    <col min="18" max="18" width="15.57421875" style="1" customWidth="1"/>
    <col min="19" max="19" width="10.57421875" style="1" customWidth="1"/>
    <col min="20" max="20" width="9.421875" style="1" customWidth="1"/>
    <col min="21" max="21" width="11.421875" style="1" customWidth="1"/>
    <col min="22" max="16384" width="9.140625" style="1" customWidth="1"/>
  </cols>
  <sheetData>
    <row r="1" spans="1:18" ht="18.75" thickBo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7"/>
    </row>
    <row r="2" spans="1:17" s="7" customFormat="1" ht="75.75" customHeight="1" thickBot="1">
      <c r="A2" s="2" t="s">
        <v>1</v>
      </c>
      <c r="B2" s="3" t="s">
        <v>39</v>
      </c>
      <c r="C2" s="4" t="s">
        <v>30</v>
      </c>
      <c r="D2" s="4" t="s">
        <v>2</v>
      </c>
      <c r="E2" s="4" t="s">
        <v>3</v>
      </c>
      <c r="F2" s="4" t="s">
        <v>29</v>
      </c>
      <c r="G2" s="5" t="s">
        <v>4</v>
      </c>
      <c r="H2" s="6" t="s">
        <v>31</v>
      </c>
      <c r="I2" s="2" t="s">
        <v>5</v>
      </c>
      <c r="J2" s="56" t="s">
        <v>6</v>
      </c>
      <c r="K2" s="53" t="s">
        <v>32</v>
      </c>
      <c r="L2" s="53" t="s">
        <v>7</v>
      </c>
      <c r="M2" s="52" t="s">
        <v>8</v>
      </c>
      <c r="N2" s="52" t="s">
        <v>33</v>
      </c>
      <c r="O2" s="54" t="s">
        <v>9</v>
      </c>
      <c r="P2" s="52" t="s">
        <v>34</v>
      </c>
      <c r="Q2" s="55" t="s">
        <v>35</v>
      </c>
    </row>
    <row r="3" spans="1:17" s="14" customFormat="1" ht="15">
      <c r="A3" s="99">
        <f aca="true" t="shared" si="0" ref="A3:A66">E3/G3/D3</f>
        <v>0.0023314429741650915</v>
      </c>
      <c r="B3" s="75" t="s">
        <v>10</v>
      </c>
      <c r="C3" s="76">
        <v>119</v>
      </c>
      <c r="D3" s="76">
        <v>115</v>
      </c>
      <c r="E3" s="76">
        <v>1.85</v>
      </c>
      <c r="F3" s="77">
        <v>1</v>
      </c>
      <c r="G3" s="77">
        <v>6.9</v>
      </c>
      <c r="H3" s="8">
        <f aca="true" t="shared" si="1" ref="H3:H34">(F3*(D3*(100))-J3)</f>
        <v>11315.8</v>
      </c>
      <c r="I3" s="9">
        <f aca="true" t="shared" si="2" ref="I3:I34">D3-(J3/100/F3)</f>
        <v>113.158</v>
      </c>
      <c r="J3" s="57">
        <f>((E3*F3)*100)-(F3*0.8)</f>
        <v>184.2</v>
      </c>
      <c r="K3" s="10">
        <f aca="true" t="shared" si="3" ref="K3:K34">J3/((D3-E3)*100*F3)</f>
        <v>0.01627927529827662</v>
      </c>
      <c r="L3" s="91">
        <f>K3*(52/G3)</f>
        <v>0.12268439355222961</v>
      </c>
      <c r="M3" s="95">
        <f aca="true" t="shared" si="4" ref="M3:M34">1-I3/C3</f>
        <v>0.04909243697478993</v>
      </c>
      <c r="N3" s="101">
        <f>IF(C3&lt;D3,(C3-D3+E3-(F3*0.008))/C3,K3)</f>
        <v>0.01627927529827662</v>
      </c>
      <c r="O3" s="12">
        <f>E3+C3</f>
        <v>120.85</v>
      </c>
      <c r="P3" s="11">
        <f aca="true" t="shared" si="5" ref="P3:P34">(C3-D3)/C3</f>
        <v>0.03361344537815126</v>
      </c>
      <c r="Q3" s="13">
        <f>(K3*(52/G3))*2</f>
        <v>0.24536878710445922</v>
      </c>
    </row>
    <row r="4" spans="1:17" s="14" customFormat="1" ht="15">
      <c r="A4" s="99">
        <f t="shared" si="0"/>
        <v>0.0023375409069658717</v>
      </c>
      <c r="B4" s="78" t="s">
        <v>10</v>
      </c>
      <c r="C4" s="79">
        <v>119</v>
      </c>
      <c r="D4" s="79">
        <v>115</v>
      </c>
      <c r="E4" s="79">
        <v>2.5</v>
      </c>
      <c r="F4" s="80">
        <v>1</v>
      </c>
      <c r="G4" s="80">
        <v>9.3</v>
      </c>
      <c r="H4" s="16">
        <f t="shared" si="1"/>
        <v>11250.8</v>
      </c>
      <c r="I4" s="17">
        <f t="shared" si="2"/>
        <v>112.508</v>
      </c>
      <c r="J4" s="58">
        <f aca="true" t="shared" si="6" ref="J3:J34">((E4*F4)*100)-(F4*0.8)</f>
        <v>249.2</v>
      </c>
      <c r="K4" s="18">
        <f t="shared" si="3"/>
        <v>0.02215111111111111</v>
      </c>
      <c r="L4" s="92">
        <f aca="true" t="shared" si="7" ref="L3:L34">K4*(52/G4)</f>
        <v>0.12385567502986856</v>
      </c>
      <c r="M4" s="96">
        <f t="shared" si="4"/>
        <v>0.05455462184873949</v>
      </c>
      <c r="N4" s="20">
        <f aca="true" t="shared" si="8" ref="N4:N67">IF(C4&lt;D4,(C4-D4+E4-(F4*0.008))/C4,K4)</f>
        <v>0.02215111111111111</v>
      </c>
      <c r="O4" s="21">
        <f aca="true" t="shared" si="9" ref="O3:O23">E4+C4</f>
        <v>121.5</v>
      </c>
      <c r="P4" s="20">
        <f t="shared" si="5"/>
        <v>0.03361344537815126</v>
      </c>
      <c r="Q4" s="22">
        <f aca="true" t="shared" si="10" ref="Q3:Q34">(K4*(52/G4))*2</f>
        <v>0.24771135005973713</v>
      </c>
    </row>
    <row r="5" spans="1:17" s="23" customFormat="1" ht="15">
      <c r="A5" s="99">
        <f>E5/G5/D5</f>
        <v>0.0027529761904761907</v>
      </c>
      <c r="B5" s="78" t="s">
        <v>11</v>
      </c>
      <c r="C5" s="79">
        <v>142.97</v>
      </c>
      <c r="D5" s="79">
        <v>140</v>
      </c>
      <c r="E5" s="79">
        <v>3.7</v>
      </c>
      <c r="F5" s="80">
        <v>1</v>
      </c>
      <c r="G5" s="80">
        <v>9.6</v>
      </c>
      <c r="H5" s="16">
        <f t="shared" si="1"/>
        <v>13630.8</v>
      </c>
      <c r="I5" s="17">
        <f t="shared" si="2"/>
        <v>136.308</v>
      </c>
      <c r="J5" s="58">
        <f t="shared" si="6"/>
        <v>369.2</v>
      </c>
      <c r="K5" s="18">
        <f t="shared" si="3"/>
        <v>0.02708730741012472</v>
      </c>
      <c r="L5" s="92">
        <f t="shared" si="7"/>
        <v>0.14672291513817556</v>
      </c>
      <c r="M5" s="96">
        <f t="shared" si="4"/>
        <v>0.04659718822130521</v>
      </c>
      <c r="N5" s="20">
        <f t="shared" si="8"/>
        <v>0.02708730741012472</v>
      </c>
      <c r="O5" s="21">
        <f t="shared" si="9"/>
        <v>146.67</v>
      </c>
      <c r="P5" s="20">
        <f t="shared" si="5"/>
        <v>0.020773588864796803</v>
      </c>
      <c r="Q5" s="22">
        <f t="shared" si="10"/>
        <v>0.2934458302763511</v>
      </c>
    </row>
    <row r="6" spans="1:17" s="23" customFormat="1" ht="15">
      <c r="A6" s="99">
        <f t="shared" si="0"/>
        <v>0.002136752136752137</v>
      </c>
      <c r="B6" s="78" t="s">
        <v>12</v>
      </c>
      <c r="C6" s="79">
        <v>107.12</v>
      </c>
      <c r="D6" s="79">
        <v>105</v>
      </c>
      <c r="E6" s="79">
        <v>1.75</v>
      </c>
      <c r="F6" s="80">
        <v>1</v>
      </c>
      <c r="G6" s="80">
        <v>7.8</v>
      </c>
      <c r="H6" s="16">
        <f t="shared" si="1"/>
        <v>10325.8</v>
      </c>
      <c r="I6" s="17">
        <f t="shared" si="2"/>
        <v>103.258</v>
      </c>
      <c r="J6" s="58">
        <f t="shared" si="6"/>
        <v>174.2</v>
      </c>
      <c r="K6" s="18">
        <f t="shared" si="3"/>
        <v>0.016871670702179174</v>
      </c>
      <c r="L6" s="92">
        <f t="shared" si="7"/>
        <v>0.1124778046811945</v>
      </c>
      <c r="M6" s="96">
        <f t="shared" si="4"/>
        <v>0.036053024645257725</v>
      </c>
      <c r="N6" s="20">
        <f t="shared" si="8"/>
        <v>0.016871670702179174</v>
      </c>
      <c r="O6" s="21">
        <f t="shared" si="9"/>
        <v>108.87</v>
      </c>
      <c r="P6" s="20">
        <f t="shared" si="5"/>
        <v>0.0197908887229276</v>
      </c>
      <c r="Q6" s="22">
        <f t="shared" si="10"/>
        <v>0.224955609362389</v>
      </c>
    </row>
    <row r="7" spans="1:17" s="23" customFormat="1" ht="15">
      <c r="A7" s="99">
        <f t="shared" si="0"/>
        <v>0.003467908902691512</v>
      </c>
      <c r="B7" s="78" t="s">
        <v>12</v>
      </c>
      <c r="C7" s="79">
        <v>104.21</v>
      </c>
      <c r="D7" s="79">
        <v>105</v>
      </c>
      <c r="E7" s="79">
        <v>3.35</v>
      </c>
      <c r="F7" s="80">
        <v>1</v>
      </c>
      <c r="G7" s="80">
        <v>9.2</v>
      </c>
      <c r="H7" s="16">
        <f t="shared" si="1"/>
        <v>10165.8</v>
      </c>
      <c r="I7" s="17">
        <f t="shared" si="2"/>
        <v>101.658</v>
      </c>
      <c r="J7" s="58">
        <f t="shared" si="6"/>
        <v>334.2</v>
      </c>
      <c r="K7" s="18">
        <f t="shared" si="3"/>
        <v>0.032877520905066404</v>
      </c>
      <c r="L7" s="92">
        <f t="shared" si="7"/>
        <v>0.18582946598515795</v>
      </c>
      <c r="M7" s="96">
        <f t="shared" si="4"/>
        <v>0.02448901257077052</v>
      </c>
      <c r="N7" s="20">
        <f t="shared" si="8"/>
        <v>0.0244890125707705</v>
      </c>
      <c r="O7" s="21">
        <f t="shared" si="9"/>
        <v>107.55999999999999</v>
      </c>
      <c r="P7" s="20">
        <f t="shared" si="5"/>
        <v>-0.007580846367911009</v>
      </c>
      <c r="Q7" s="22">
        <f t="shared" si="10"/>
        <v>0.3716589319703159</v>
      </c>
    </row>
    <row r="8" spans="1:17" s="23" customFormat="1" ht="15">
      <c r="A8" s="99">
        <f t="shared" si="0"/>
        <v>0.003829787234042553</v>
      </c>
      <c r="B8" s="78" t="s">
        <v>12</v>
      </c>
      <c r="C8" s="79">
        <v>99.1</v>
      </c>
      <c r="D8" s="79">
        <v>100</v>
      </c>
      <c r="E8" s="79">
        <v>3.6</v>
      </c>
      <c r="F8" s="80">
        <v>1</v>
      </c>
      <c r="G8" s="80">
        <v>9.4</v>
      </c>
      <c r="H8" s="16">
        <f t="shared" si="1"/>
        <v>9640.8</v>
      </c>
      <c r="I8" s="17">
        <f t="shared" si="2"/>
        <v>96.408</v>
      </c>
      <c r="J8" s="58">
        <f t="shared" si="6"/>
        <v>359.2</v>
      </c>
      <c r="K8" s="18">
        <f t="shared" si="3"/>
        <v>0.037261410788381744</v>
      </c>
      <c r="L8" s="92">
        <f t="shared" si="7"/>
        <v>0.20612695329743091</v>
      </c>
      <c r="M8" s="96">
        <f t="shared" si="4"/>
        <v>0.02716448032290608</v>
      </c>
      <c r="N8" s="20">
        <f t="shared" si="8"/>
        <v>0.0271644803229061</v>
      </c>
      <c r="O8" s="21">
        <f t="shared" si="9"/>
        <v>102.69999999999999</v>
      </c>
      <c r="P8" s="20">
        <f t="shared" si="5"/>
        <v>-0.009081735620585325</v>
      </c>
      <c r="Q8" s="22">
        <f t="shared" si="10"/>
        <v>0.41225390659486183</v>
      </c>
    </row>
    <row r="9" spans="1:17" s="23" customFormat="1" ht="15">
      <c r="A9" s="99">
        <f t="shared" si="0"/>
        <v>0.0013325867861142216</v>
      </c>
      <c r="B9" s="78" t="s">
        <v>12</v>
      </c>
      <c r="C9" s="79">
        <v>100</v>
      </c>
      <c r="D9" s="79">
        <v>95</v>
      </c>
      <c r="E9" s="79">
        <v>1.19</v>
      </c>
      <c r="F9" s="80">
        <v>1</v>
      </c>
      <c r="G9" s="80">
        <v>9.4</v>
      </c>
      <c r="H9" s="16">
        <f t="shared" si="1"/>
        <v>9381.8</v>
      </c>
      <c r="I9" s="17">
        <f t="shared" si="2"/>
        <v>93.818</v>
      </c>
      <c r="J9" s="58">
        <f t="shared" si="6"/>
        <v>118.2</v>
      </c>
      <c r="K9" s="18">
        <f t="shared" si="3"/>
        <v>0.012599936040933802</v>
      </c>
      <c r="L9" s="92">
        <f t="shared" si="7"/>
        <v>0.06970177384346359</v>
      </c>
      <c r="M9" s="96">
        <f t="shared" si="4"/>
        <v>0.061819999999999986</v>
      </c>
      <c r="N9" s="20">
        <f t="shared" si="8"/>
        <v>0.012599936040933802</v>
      </c>
      <c r="O9" s="21">
        <f t="shared" si="9"/>
        <v>101.19</v>
      </c>
      <c r="P9" s="20">
        <f t="shared" si="5"/>
        <v>0.05</v>
      </c>
      <c r="Q9" s="22">
        <f t="shared" si="10"/>
        <v>0.13940354768692717</v>
      </c>
    </row>
    <row r="10" spans="1:17" s="23" customFormat="1" ht="15">
      <c r="A10" s="99">
        <f t="shared" si="0"/>
        <v>0.0020181968569065343</v>
      </c>
      <c r="B10" s="78" t="s">
        <v>12</v>
      </c>
      <c r="C10" s="79">
        <v>100</v>
      </c>
      <c r="D10" s="79">
        <v>97.5</v>
      </c>
      <c r="E10" s="79">
        <v>1.83</v>
      </c>
      <c r="F10" s="80">
        <v>1</v>
      </c>
      <c r="G10" s="80">
        <v>9.3</v>
      </c>
      <c r="H10" s="16">
        <f t="shared" si="1"/>
        <v>9567.8</v>
      </c>
      <c r="I10" s="17">
        <f t="shared" si="2"/>
        <v>95.678</v>
      </c>
      <c r="J10" s="58">
        <f t="shared" si="6"/>
        <v>182.2</v>
      </c>
      <c r="K10" s="18">
        <f t="shared" si="3"/>
        <v>0.01904463259119891</v>
      </c>
      <c r="L10" s="92">
        <f t="shared" si="7"/>
        <v>0.10648611771423046</v>
      </c>
      <c r="M10" s="96">
        <f t="shared" si="4"/>
        <v>0.043220000000000036</v>
      </c>
      <c r="N10" s="20">
        <f t="shared" si="8"/>
        <v>0.01904463259119891</v>
      </c>
      <c r="O10" s="21">
        <f t="shared" si="9"/>
        <v>101.83</v>
      </c>
      <c r="P10" s="20">
        <f t="shared" si="5"/>
        <v>0.025</v>
      </c>
      <c r="Q10" s="22">
        <f t="shared" si="10"/>
        <v>0.21297223542846092</v>
      </c>
    </row>
    <row r="11" spans="1:17" s="23" customFormat="1" ht="15">
      <c r="A11" s="99">
        <f t="shared" si="0"/>
        <v>0.0016711229946524064</v>
      </c>
      <c r="B11" s="78" t="s">
        <v>13</v>
      </c>
      <c r="C11" s="79">
        <v>88.77</v>
      </c>
      <c r="D11" s="79">
        <v>88</v>
      </c>
      <c r="E11" s="79">
        <v>1.25</v>
      </c>
      <c r="F11" s="80">
        <v>1</v>
      </c>
      <c r="G11" s="80">
        <v>8.5</v>
      </c>
      <c r="H11" s="16">
        <f t="shared" si="1"/>
        <v>8675.8</v>
      </c>
      <c r="I11" s="17">
        <f t="shared" si="2"/>
        <v>86.758</v>
      </c>
      <c r="J11" s="58">
        <f t="shared" si="6"/>
        <v>124.2</v>
      </c>
      <c r="K11" s="18">
        <f t="shared" si="3"/>
        <v>0.014317002881844381</v>
      </c>
      <c r="L11" s="92">
        <f t="shared" si="7"/>
        <v>0.08758637057128327</v>
      </c>
      <c r="M11" s="96">
        <f t="shared" si="4"/>
        <v>0.022665314858623442</v>
      </c>
      <c r="N11" s="20">
        <f t="shared" si="8"/>
        <v>0.014317002881844381</v>
      </c>
      <c r="O11" s="21">
        <f t="shared" si="9"/>
        <v>90.02</v>
      </c>
      <c r="P11" s="20">
        <f t="shared" si="5"/>
        <v>0.00867410161090454</v>
      </c>
      <c r="Q11" s="22">
        <f t="shared" si="10"/>
        <v>0.17517274114256653</v>
      </c>
    </row>
    <row r="12" spans="1:17" s="23" customFormat="1" ht="15">
      <c r="A12" s="99">
        <f t="shared" si="0"/>
        <v>0.0019090214901276315</v>
      </c>
      <c r="B12" s="78" t="s">
        <v>13</v>
      </c>
      <c r="C12" s="79">
        <v>89.26</v>
      </c>
      <c r="D12" s="79">
        <v>89</v>
      </c>
      <c r="E12" s="79">
        <v>1.75</v>
      </c>
      <c r="F12" s="80">
        <v>1</v>
      </c>
      <c r="G12" s="80">
        <v>10.3</v>
      </c>
      <c r="H12" s="16">
        <f t="shared" si="1"/>
        <v>8725.8</v>
      </c>
      <c r="I12" s="17">
        <f t="shared" si="2"/>
        <v>87.258</v>
      </c>
      <c r="J12" s="58">
        <f t="shared" si="6"/>
        <v>174.2</v>
      </c>
      <c r="K12" s="18">
        <f t="shared" si="3"/>
        <v>0.01996561604584527</v>
      </c>
      <c r="L12" s="92">
        <f t="shared" si="7"/>
        <v>0.10079728489164602</v>
      </c>
      <c r="M12" s="96">
        <f t="shared" si="4"/>
        <v>0.02242885951153939</v>
      </c>
      <c r="N12" s="20">
        <f t="shared" si="8"/>
        <v>0.01996561604584527</v>
      </c>
      <c r="O12" s="21">
        <f t="shared" si="9"/>
        <v>91.01</v>
      </c>
      <c r="P12" s="20">
        <f t="shared" si="5"/>
        <v>0.0029128388976025666</v>
      </c>
      <c r="Q12" s="22">
        <f t="shared" si="10"/>
        <v>0.20159456978329204</v>
      </c>
    </row>
    <row r="13" spans="1:17" s="23" customFormat="1" ht="15">
      <c r="A13" s="99">
        <f t="shared" si="0"/>
        <v>0.002406417112299465</v>
      </c>
      <c r="B13" s="78" t="s">
        <v>13</v>
      </c>
      <c r="C13" s="79">
        <v>85.67</v>
      </c>
      <c r="D13" s="79">
        <v>85</v>
      </c>
      <c r="E13" s="79">
        <v>1.8</v>
      </c>
      <c r="F13" s="80">
        <v>1</v>
      </c>
      <c r="G13" s="80">
        <v>8.8</v>
      </c>
      <c r="H13" s="16">
        <f t="shared" si="1"/>
        <v>8320.8</v>
      </c>
      <c r="I13" s="17">
        <f t="shared" si="2"/>
        <v>83.208</v>
      </c>
      <c r="J13" s="58">
        <f t="shared" si="6"/>
        <v>179.2</v>
      </c>
      <c r="K13" s="18">
        <f t="shared" si="3"/>
        <v>0.021538461538461538</v>
      </c>
      <c r="L13" s="92">
        <f t="shared" si="7"/>
        <v>0.12727272727272726</v>
      </c>
      <c r="M13" s="96">
        <f t="shared" si="4"/>
        <v>0.028738181393720086</v>
      </c>
      <c r="N13" s="20">
        <f t="shared" si="8"/>
        <v>0.021538461538461538</v>
      </c>
      <c r="O13" s="21">
        <f t="shared" si="9"/>
        <v>87.47</v>
      </c>
      <c r="P13" s="20">
        <f t="shared" si="5"/>
        <v>0.00782070736547218</v>
      </c>
      <c r="Q13" s="22">
        <f t="shared" si="10"/>
        <v>0.2545454545454545</v>
      </c>
    </row>
    <row r="14" spans="1:17" s="23" customFormat="1" ht="15">
      <c r="A14" s="99">
        <f t="shared" si="0"/>
        <v>0.002068014705882353</v>
      </c>
      <c r="B14" s="78" t="s">
        <v>13</v>
      </c>
      <c r="C14" s="79">
        <v>85.67</v>
      </c>
      <c r="D14" s="79">
        <v>85</v>
      </c>
      <c r="E14" s="79">
        <v>2.25</v>
      </c>
      <c r="F14" s="80">
        <v>1</v>
      </c>
      <c r="G14" s="80">
        <v>12.8</v>
      </c>
      <c r="H14" s="16">
        <f t="shared" si="1"/>
        <v>8275.8</v>
      </c>
      <c r="I14" s="17">
        <f t="shared" si="2"/>
        <v>82.758</v>
      </c>
      <c r="J14" s="58">
        <f t="shared" si="6"/>
        <v>224.2</v>
      </c>
      <c r="K14" s="18">
        <f t="shared" si="3"/>
        <v>0.027093655589123865</v>
      </c>
      <c r="L14" s="92">
        <f t="shared" si="7"/>
        <v>0.1100679758308157</v>
      </c>
      <c r="M14" s="96">
        <f t="shared" si="4"/>
        <v>0.033990895295902934</v>
      </c>
      <c r="N14" s="20">
        <f t="shared" si="8"/>
        <v>0.027093655589123865</v>
      </c>
      <c r="O14" s="21">
        <f t="shared" si="9"/>
        <v>87.92</v>
      </c>
      <c r="P14" s="20">
        <f t="shared" si="5"/>
        <v>0.00782070736547218</v>
      </c>
      <c r="Q14" s="22">
        <f t="shared" si="10"/>
        <v>0.2201359516616314</v>
      </c>
    </row>
    <row r="15" spans="1:17" s="23" customFormat="1" ht="15">
      <c r="A15" s="99">
        <f t="shared" si="0"/>
        <v>0.002477829942618675</v>
      </c>
      <c r="B15" s="78" t="s">
        <v>13</v>
      </c>
      <c r="C15" s="79">
        <v>81</v>
      </c>
      <c r="D15" s="79">
        <v>81</v>
      </c>
      <c r="E15" s="79">
        <v>2.85</v>
      </c>
      <c r="F15" s="80">
        <v>2</v>
      </c>
      <c r="G15" s="80">
        <v>14.2</v>
      </c>
      <c r="H15" s="16">
        <f t="shared" si="1"/>
        <v>15631.6</v>
      </c>
      <c r="I15" s="17">
        <f t="shared" si="2"/>
        <v>78.158</v>
      </c>
      <c r="J15" s="58">
        <f t="shared" si="6"/>
        <v>568.4</v>
      </c>
      <c r="K15" s="18">
        <f t="shared" si="3"/>
        <v>0.0363659628918746</v>
      </c>
      <c r="L15" s="92">
        <f t="shared" si="7"/>
        <v>0.13317113171672387</v>
      </c>
      <c r="M15" s="96">
        <f t="shared" si="4"/>
        <v>0.03508641975308635</v>
      </c>
      <c r="N15" s="20">
        <f t="shared" si="8"/>
        <v>0.0363659628918746</v>
      </c>
      <c r="O15" s="21">
        <f t="shared" si="9"/>
        <v>83.85</v>
      </c>
      <c r="P15" s="20">
        <f t="shared" si="5"/>
        <v>0</v>
      </c>
      <c r="Q15" s="22">
        <f t="shared" si="10"/>
        <v>0.26634226343344775</v>
      </c>
    </row>
    <row r="16" spans="1:17" s="23" customFormat="1" ht="15">
      <c r="A16" s="99">
        <f t="shared" si="0"/>
        <v>0.0024199743918053777</v>
      </c>
      <c r="B16" s="78" t="s">
        <v>14</v>
      </c>
      <c r="C16" s="79">
        <v>115.2</v>
      </c>
      <c r="D16" s="79">
        <v>110</v>
      </c>
      <c r="E16" s="79">
        <v>1.89</v>
      </c>
      <c r="F16" s="80">
        <v>1</v>
      </c>
      <c r="G16" s="80">
        <v>7.1</v>
      </c>
      <c r="H16" s="16">
        <f t="shared" si="1"/>
        <v>10811.8</v>
      </c>
      <c r="I16" s="17">
        <f t="shared" si="2"/>
        <v>108.118</v>
      </c>
      <c r="J16" s="58">
        <f t="shared" si="6"/>
        <v>188.2</v>
      </c>
      <c r="K16" s="18">
        <f t="shared" si="3"/>
        <v>0.01740819535658126</v>
      </c>
      <c r="L16" s="92">
        <f t="shared" si="7"/>
        <v>0.12749664204820077</v>
      </c>
      <c r="M16" s="96">
        <f t="shared" si="4"/>
        <v>0.06147569444444456</v>
      </c>
      <c r="N16" s="20">
        <f t="shared" si="8"/>
        <v>0.01740819535658126</v>
      </c>
      <c r="O16" s="21">
        <f t="shared" si="9"/>
        <v>117.09</v>
      </c>
      <c r="P16" s="20">
        <f t="shared" si="5"/>
        <v>0.045138888888888916</v>
      </c>
      <c r="Q16" s="22">
        <f t="shared" si="10"/>
        <v>0.25499328409640154</v>
      </c>
    </row>
    <row r="17" spans="1:17" s="23" customFormat="1" ht="15">
      <c r="A17" s="99">
        <f t="shared" si="0"/>
        <v>0.0019476619476619479</v>
      </c>
      <c r="B17" s="78" t="s">
        <v>14</v>
      </c>
      <c r="C17" s="79">
        <v>115.2</v>
      </c>
      <c r="D17" s="79">
        <v>105</v>
      </c>
      <c r="E17" s="79">
        <v>2.27</v>
      </c>
      <c r="F17" s="80">
        <v>1</v>
      </c>
      <c r="G17" s="80">
        <v>11.1</v>
      </c>
      <c r="H17" s="16">
        <f t="shared" si="1"/>
        <v>10273.8</v>
      </c>
      <c r="I17" s="17">
        <f t="shared" si="2"/>
        <v>102.738</v>
      </c>
      <c r="J17" s="58">
        <f t="shared" si="6"/>
        <v>226.2</v>
      </c>
      <c r="K17" s="18">
        <f t="shared" si="3"/>
        <v>0.022018884454395014</v>
      </c>
      <c r="L17" s="92">
        <f t="shared" si="7"/>
        <v>0.10315153077734601</v>
      </c>
      <c r="M17" s="96">
        <f t="shared" si="4"/>
        <v>0.10817708333333331</v>
      </c>
      <c r="N17" s="20">
        <f t="shared" si="8"/>
        <v>0.022018884454395014</v>
      </c>
      <c r="O17" s="21">
        <f t="shared" si="9"/>
        <v>117.47</v>
      </c>
      <c r="P17" s="20">
        <f t="shared" si="5"/>
        <v>0.08854166666666669</v>
      </c>
      <c r="Q17" s="22">
        <f t="shared" si="10"/>
        <v>0.20630306155469202</v>
      </c>
    </row>
    <row r="18" spans="1:17" s="14" customFormat="1" ht="12.75" customHeight="1">
      <c r="A18" s="99">
        <f t="shared" si="0"/>
        <v>0.0017825311942959003</v>
      </c>
      <c r="B18" s="78" t="s">
        <v>15</v>
      </c>
      <c r="C18" s="79">
        <v>34.74</v>
      </c>
      <c r="D18" s="79">
        <v>34</v>
      </c>
      <c r="E18" s="79">
        <v>1</v>
      </c>
      <c r="F18" s="80">
        <v>1</v>
      </c>
      <c r="G18" s="80">
        <v>16.5</v>
      </c>
      <c r="H18" s="16">
        <f t="shared" si="1"/>
        <v>3300.8</v>
      </c>
      <c r="I18" s="17">
        <f t="shared" si="2"/>
        <v>33.008</v>
      </c>
      <c r="J18" s="58">
        <f t="shared" si="6"/>
        <v>99.2</v>
      </c>
      <c r="K18" s="18">
        <f t="shared" si="3"/>
        <v>0.030060606060606062</v>
      </c>
      <c r="L18" s="92">
        <f t="shared" si="7"/>
        <v>0.09473645546372819</v>
      </c>
      <c r="M18" s="96">
        <f t="shared" si="4"/>
        <v>0.049856073690270564</v>
      </c>
      <c r="N18" s="20">
        <f t="shared" si="8"/>
        <v>0.030060606060606062</v>
      </c>
      <c r="O18" s="21">
        <f t="shared" si="9"/>
        <v>35.74</v>
      </c>
      <c r="P18" s="20">
        <f t="shared" si="5"/>
        <v>0.021301093839954</v>
      </c>
      <c r="Q18" s="22">
        <f t="shared" si="10"/>
        <v>0.18947291092745638</v>
      </c>
    </row>
    <row r="19" spans="1:17" s="14" customFormat="1" ht="12.75" customHeight="1">
      <c r="A19" s="99">
        <f t="shared" si="0"/>
        <v>0.0025834658187599367</v>
      </c>
      <c r="B19" s="78" t="s">
        <v>15</v>
      </c>
      <c r="C19" s="79">
        <v>34.36</v>
      </c>
      <c r="D19" s="79">
        <v>34</v>
      </c>
      <c r="E19" s="79">
        <v>0.65</v>
      </c>
      <c r="F19" s="80">
        <v>1</v>
      </c>
      <c r="G19" s="80">
        <v>7.4</v>
      </c>
      <c r="H19" s="16">
        <f t="shared" si="1"/>
        <v>3335.8</v>
      </c>
      <c r="I19" s="17">
        <f t="shared" si="2"/>
        <v>33.358</v>
      </c>
      <c r="J19" s="58">
        <f t="shared" si="6"/>
        <v>64.2</v>
      </c>
      <c r="K19" s="18">
        <f t="shared" si="3"/>
        <v>0.019250374812593705</v>
      </c>
      <c r="L19" s="92">
        <f t="shared" si="7"/>
        <v>0.1352729040884963</v>
      </c>
      <c r="M19" s="96">
        <f t="shared" si="4"/>
        <v>0.029161816065192192</v>
      </c>
      <c r="N19" s="20">
        <f t="shared" si="8"/>
        <v>0.019250374812593705</v>
      </c>
      <c r="O19" s="21">
        <f t="shared" si="9"/>
        <v>35.01</v>
      </c>
      <c r="P19" s="20">
        <f t="shared" si="5"/>
        <v>0.010477299185098935</v>
      </c>
      <c r="Q19" s="22">
        <f t="shared" si="10"/>
        <v>0.2705458081769926</v>
      </c>
    </row>
    <row r="20" spans="1:17" s="14" customFormat="1" ht="12.75" customHeight="1">
      <c r="A20" s="99">
        <f t="shared" si="0"/>
        <v>0.0013609145345672292</v>
      </c>
      <c r="B20" s="78" t="s">
        <v>15</v>
      </c>
      <c r="C20" s="79">
        <v>34.36</v>
      </c>
      <c r="D20" s="79">
        <v>33</v>
      </c>
      <c r="E20" s="79">
        <v>0.75</v>
      </c>
      <c r="F20" s="80">
        <v>1</v>
      </c>
      <c r="G20" s="80">
        <v>16.7</v>
      </c>
      <c r="H20" s="16">
        <f t="shared" si="1"/>
        <v>3225.8</v>
      </c>
      <c r="I20" s="17">
        <f t="shared" si="2"/>
        <v>32.258</v>
      </c>
      <c r="J20" s="58">
        <f t="shared" si="6"/>
        <v>74.2</v>
      </c>
      <c r="K20" s="18">
        <f t="shared" si="3"/>
        <v>0.023007751937984496</v>
      </c>
      <c r="L20" s="92">
        <f t="shared" si="7"/>
        <v>0.07164090423803555</v>
      </c>
      <c r="M20" s="96">
        <f t="shared" si="4"/>
        <v>0.061175785797438764</v>
      </c>
      <c r="N20" s="20">
        <f t="shared" si="8"/>
        <v>0.023007751937984496</v>
      </c>
      <c r="O20" s="21">
        <f t="shared" si="9"/>
        <v>35.11</v>
      </c>
      <c r="P20" s="20">
        <f t="shared" si="5"/>
        <v>0.03958090803259603</v>
      </c>
      <c r="Q20" s="22">
        <f t="shared" si="10"/>
        <v>0.1432818084760711</v>
      </c>
    </row>
    <row r="21" spans="1:17" s="14" customFormat="1" ht="12.75" customHeight="1">
      <c r="A21" s="99">
        <f t="shared" si="0"/>
        <v>0.0019373018668545263</v>
      </c>
      <c r="B21" s="78" t="s">
        <v>15</v>
      </c>
      <c r="C21" s="79">
        <v>34.36</v>
      </c>
      <c r="D21" s="79">
        <v>34</v>
      </c>
      <c r="E21" s="79">
        <v>1.1</v>
      </c>
      <c r="F21" s="80">
        <v>1</v>
      </c>
      <c r="G21" s="80">
        <v>16.7</v>
      </c>
      <c r="H21" s="16">
        <f t="shared" si="1"/>
        <v>3290.8</v>
      </c>
      <c r="I21" s="17">
        <f t="shared" si="2"/>
        <v>32.908</v>
      </c>
      <c r="J21" s="58">
        <f t="shared" si="6"/>
        <v>109.20000000000002</v>
      </c>
      <c r="K21" s="18">
        <f t="shared" si="3"/>
        <v>0.03319148936170213</v>
      </c>
      <c r="L21" s="92">
        <f t="shared" si="7"/>
        <v>0.1033507453178749</v>
      </c>
      <c r="M21" s="96">
        <f t="shared" si="4"/>
        <v>0.04225844004656576</v>
      </c>
      <c r="N21" s="20">
        <f t="shared" si="8"/>
        <v>0.03319148936170213</v>
      </c>
      <c r="O21" s="21">
        <f t="shared" si="9"/>
        <v>35.46</v>
      </c>
      <c r="P21" s="20">
        <f t="shared" si="5"/>
        <v>0.010477299185098935</v>
      </c>
      <c r="Q21" s="22">
        <f t="shared" si="10"/>
        <v>0.2067014906357498</v>
      </c>
    </row>
    <row r="22" spans="1:17" s="14" customFormat="1" ht="12.75" customHeight="1">
      <c r="A22" s="99">
        <f t="shared" si="0"/>
        <v>0.0036162005785920926</v>
      </c>
      <c r="B22" s="78" t="s">
        <v>15</v>
      </c>
      <c r="C22" s="79">
        <v>33.62</v>
      </c>
      <c r="D22" s="79">
        <v>34</v>
      </c>
      <c r="E22" s="79">
        <v>2.25</v>
      </c>
      <c r="F22" s="80">
        <v>1</v>
      </c>
      <c r="G22" s="80">
        <v>18.3</v>
      </c>
      <c r="H22" s="16">
        <f t="shared" si="1"/>
        <v>3175.8</v>
      </c>
      <c r="I22" s="17">
        <f t="shared" si="2"/>
        <v>31.758</v>
      </c>
      <c r="J22" s="58">
        <f t="shared" si="6"/>
        <v>224.2</v>
      </c>
      <c r="K22" s="18">
        <f t="shared" si="3"/>
        <v>0.07061417322834646</v>
      </c>
      <c r="L22" s="92">
        <f t="shared" si="7"/>
        <v>0.20065229551224129</v>
      </c>
      <c r="M22" s="96">
        <f t="shared" si="4"/>
        <v>0.05538370017846517</v>
      </c>
      <c r="N22" s="20">
        <f t="shared" si="8"/>
        <v>0.055383700178465126</v>
      </c>
      <c r="O22" s="21">
        <f t="shared" si="9"/>
        <v>35.87</v>
      </c>
      <c r="P22" s="20">
        <f t="shared" si="5"/>
        <v>-0.011302795954788893</v>
      </c>
      <c r="Q22" s="22">
        <f t="shared" si="10"/>
        <v>0.40130459102448257</v>
      </c>
    </row>
    <row r="23" spans="1:17" s="74" customFormat="1" ht="15">
      <c r="A23" s="100">
        <f t="shared" si="0"/>
        <v>0.0019732441471571904</v>
      </c>
      <c r="B23" s="81" t="s">
        <v>16</v>
      </c>
      <c r="C23" s="82">
        <v>134.15</v>
      </c>
      <c r="D23" s="82">
        <v>130</v>
      </c>
      <c r="E23" s="82">
        <v>1.77</v>
      </c>
      <c r="F23" s="83">
        <v>2</v>
      </c>
      <c r="G23" s="83">
        <v>6.9</v>
      </c>
      <c r="H23" s="64">
        <f t="shared" si="1"/>
        <v>25647.6</v>
      </c>
      <c r="I23" s="65">
        <f t="shared" si="2"/>
        <v>128.238</v>
      </c>
      <c r="J23" s="66">
        <f t="shared" si="6"/>
        <v>352.4</v>
      </c>
      <c r="K23" s="67">
        <f t="shared" si="3"/>
        <v>0.013740934258753803</v>
      </c>
      <c r="L23" s="93">
        <f t="shared" si="7"/>
        <v>0.10355486687756489</v>
      </c>
      <c r="M23" s="97">
        <f t="shared" si="4"/>
        <v>0.04407007081625047</v>
      </c>
      <c r="N23" s="68">
        <f t="shared" si="8"/>
        <v>0.013740934258753803</v>
      </c>
      <c r="O23" s="69">
        <f t="shared" si="9"/>
        <v>135.92000000000002</v>
      </c>
      <c r="P23" s="68">
        <f t="shared" si="5"/>
        <v>0.030935519940365305</v>
      </c>
      <c r="Q23" s="70">
        <f t="shared" si="10"/>
        <v>0.20710973375512978</v>
      </c>
    </row>
    <row r="24" spans="1:17" s="74" customFormat="1" ht="15">
      <c r="A24" s="100">
        <f aca="true" t="shared" si="11" ref="A24:A26">E24/G24/D24</f>
        <v>0.0022458236530589664</v>
      </c>
      <c r="B24" s="81" t="s">
        <v>16</v>
      </c>
      <c r="C24" s="82">
        <v>134.15</v>
      </c>
      <c r="D24" s="82">
        <v>131</v>
      </c>
      <c r="E24" s="82">
        <v>2.03</v>
      </c>
      <c r="F24" s="83">
        <v>2</v>
      </c>
      <c r="G24" s="83">
        <v>6.9</v>
      </c>
      <c r="H24" s="64">
        <f t="shared" si="1"/>
        <v>25795.6</v>
      </c>
      <c r="I24" s="65">
        <f t="shared" si="2"/>
        <v>128.978</v>
      </c>
      <c r="J24" s="66">
        <f t="shared" si="6"/>
        <v>404.3999999999999</v>
      </c>
      <c r="K24" s="67">
        <f t="shared" si="3"/>
        <v>0.01567806466620144</v>
      </c>
      <c r="L24" s="93">
        <f t="shared" si="7"/>
        <v>0.11815353081774997</v>
      </c>
      <c r="M24" s="97">
        <f t="shared" si="4"/>
        <v>0.03855385762206487</v>
      </c>
      <c r="N24" s="68">
        <f t="shared" si="8"/>
        <v>0.01567806466620144</v>
      </c>
      <c r="O24" s="69">
        <f aca="true" t="shared" si="12" ref="O24:O25">E24+C24</f>
        <v>136.18</v>
      </c>
      <c r="P24" s="68">
        <f t="shared" si="5"/>
        <v>0.02348117778606042</v>
      </c>
      <c r="Q24" s="70">
        <f t="shared" si="10"/>
        <v>0.23630706163549994</v>
      </c>
    </row>
    <row r="25" spans="1:17" s="74" customFormat="1" ht="15">
      <c r="A25" s="100">
        <f t="shared" si="11"/>
        <v>0.0025581906016688624</v>
      </c>
      <c r="B25" s="81" t="s">
        <v>16</v>
      </c>
      <c r="C25" s="82">
        <v>134.15</v>
      </c>
      <c r="D25" s="82">
        <v>132</v>
      </c>
      <c r="E25" s="82">
        <v>2.33</v>
      </c>
      <c r="F25" s="83">
        <v>2</v>
      </c>
      <c r="G25" s="83">
        <v>6.9</v>
      </c>
      <c r="H25" s="64">
        <f t="shared" si="1"/>
        <v>25935.6</v>
      </c>
      <c r="I25" s="65">
        <f t="shared" si="2"/>
        <v>129.678</v>
      </c>
      <c r="J25" s="66">
        <f t="shared" si="6"/>
        <v>464.4</v>
      </c>
      <c r="K25" s="67">
        <f t="shared" si="3"/>
        <v>0.017906994678800033</v>
      </c>
      <c r="L25" s="93">
        <f t="shared" si="7"/>
        <v>0.1349512642460292</v>
      </c>
      <c r="M25" s="97">
        <f t="shared" si="4"/>
        <v>0.03333581811405151</v>
      </c>
      <c r="N25" s="68">
        <f t="shared" si="8"/>
        <v>0.017906994678800033</v>
      </c>
      <c r="O25" s="69">
        <f t="shared" si="12"/>
        <v>136.48000000000002</v>
      </c>
      <c r="P25" s="68">
        <f t="shared" si="5"/>
        <v>0.01602683563175554</v>
      </c>
      <c r="Q25" s="70">
        <f t="shared" si="10"/>
        <v>0.2699025284920584</v>
      </c>
    </row>
    <row r="26" spans="1:17" s="74" customFormat="1" ht="15">
      <c r="A26" s="100">
        <f t="shared" si="11"/>
        <v>0.0019004524886877827</v>
      </c>
      <c r="B26" s="81" t="s">
        <v>16</v>
      </c>
      <c r="C26" s="82">
        <v>134.15</v>
      </c>
      <c r="D26" s="82">
        <v>130</v>
      </c>
      <c r="E26" s="82">
        <v>2.94</v>
      </c>
      <c r="F26" s="83">
        <v>2</v>
      </c>
      <c r="G26" s="83">
        <v>11.9</v>
      </c>
      <c r="H26" s="64">
        <f t="shared" si="1"/>
        <v>25413.6</v>
      </c>
      <c r="I26" s="65">
        <f t="shared" si="2"/>
        <v>127.068</v>
      </c>
      <c r="J26" s="66">
        <f t="shared" si="6"/>
        <v>586.4</v>
      </c>
      <c r="K26" s="67">
        <f t="shared" si="3"/>
        <v>0.0230757122619235</v>
      </c>
      <c r="L26" s="93">
        <f t="shared" si="7"/>
        <v>0.10083504517815309</v>
      </c>
      <c r="M26" s="97">
        <f t="shared" si="4"/>
        <v>0.05279165113678719</v>
      </c>
      <c r="N26" s="68">
        <f t="shared" si="8"/>
        <v>0.0230757122619235</v>
      </c>
      <c r="O26" s="69">
        <f>E26+C26</f>
        <v>137.09</v>
      </c>
      <c r="P26" s="68">
        <f t="shared" si="5"/>
        <v>0.030935519940365305</v>
      </c>
      <c r="Q26" s="70">
        <f t="shared" si="10"/>
        <v>0.20167009035630618</v>
      </c>
    </row>
    <row r="27" spans="1:17" s="74" customFormat="1" ht="15">
      <c r="A27" s="100">
        <f aca="true" t="shared" si="13" ref="A27:A28">E27/G27/D27</f>
        <v>0.002084803387003656</v>
      </c>
      <c r="B27" s="81" t="s">
        <v>16</v>
      </c>
      <c r="C27" s="82">
        <v>134.15</v>
      </c>
      <c r="D27" s="82">
        <v>131</v>
      </c>
      <c r="E27" s="82">
        <v>3.25</v>
      </c>
      <c r="F27" s="83">
        <v>2</v>
      </c>
      <c r="G27" s="83">
        <v>11.9</v>
      </c>
      <c r="H27" s="64">
        <f t="shared" si="1"/>
        <v>25551.6</v>
      </c>
      <c r="I27" s="65">
        <f t="shared" si="2"/>
        <v>127.758</v>
      </c>
      <c r="J27" s="66">
        <f t="shared" si="6"/>
        <v>648.4</v>
      </c>
      <c r="K27" s="67">
        <f t="shared" si="3"/>
        <v>0.025377690802348335</v>
      </c>
      <c r="L27" s="93">
        <f t="shared" si="7"/>
        <v>0.11089411106908514</v>
      </c>
      <c r="M27" s="97">
        <f t="shared" si="4"/>
        <v>0.04764815505031683</v>
      </c>
      <c r="N27" s="68">
        <f t="shared" si="8"/>
        <v>0.025377690802348335</v>
      </c>
      <c r="O27" s="69">
        <f aca="true" t="shared" si="14" ref="O27:O28">E27+C27</f>
        <v>137.4</v>
      </c>
      <c r="P27" s="68">
        <f t="shared" si="5"/>
        <v>0.02348117778606042</v>
      </c>
      <c r="Q27" s="70">
        <f t="shared" si="10"/>
        <v>0.2217882221381703</v>
      </c>
    </row>
    <row r="28" spans="1:17" s="74" customFormat="1" ht="15">
      <c r="A28" s="100">
        <f t="shared" si="13"/>
        <v>0.002285459638400815</v>
      </c>
      <c r="B28" s="81" t="s">
        <v>16</v>
      </c>
      <c r="C28" s="82">
        <v>134.15</v>
      </c>
      <c r="D28" s="82">
        <v>132</v>
      </c>
      <c r="E28" s="82">
        <v>3.59</v>
      </c>
      <c r="F28" s="83">
        <v>2</v>
      </c>
      <c r="G28" s="83">
        <v>11.9</v>
      </c>
      <c r="H28" s="64">
        <f t="shared" si="1"/>
        <v>25683.6</v>
      </c>
      <c r="I28" s="65">
        <f t="shared" si="2"/>
        <v>128.418</v>
      </c>
      <c r="J28" s="66">
        <f t="shared" si="6"/>
        <v>716.4</v>
      </c>
      <c r="K28" s="67">
        <f t="shared" si="3"/>
        <v>0.027895023752044234</v>
      </c>
      <c r="L28" s="93">
        <f t="shared" si="7"/>
        <v>0.1218942214375042</v>
      </c>
      <c r="M28" s="97">
        <f t="shared" si="4"/>
        <v>0.0427282892284756</v>
      </c>
      <c r="N28" s="68">
        <f t="shared" si="8"/>
        <v>0.027895023752044234</v>
      </c>
      <c r="O28" s="69">
        <f t="shared" si="14"/>
        <v>137.74</v>
      </c>
      <c r="P28" s="68">
        <f t="shared" si="5"/>
        <v>0.01602683563175554</v>
      </c>
      <c r="Q28" s="70">
        <f t="shared" si="10"/>
        <v>0.2437884428750084</v>
      </c>
    </row>
    <row r="29" spans="1:17" s="23" customFormat="1" ht="15">
      <c r="A29" s="99">
        <f t="shared" si="0"/>
        <v>0.0025984251968503938</v>
      </c>
      <c r="B29" s="84" t="s">
        <v>16</v>
      </c>
      <c r="C29" s="79">
        <v>126.05</v>
      </c>
      <c r="D29" s="79">
        <v>127</v>
      </c>
      <c r="E29" s="79">
        <v>4.62</v>
      </c>
      <c r="F29" s="80">
        <v>1</v>
      </c>
      <c r="G29" s="80">
        <v>14</v>
      </c>
      <c r="H29" s="16">
        <f t="shared" si="1"/>
        <v>12238.8</v>
      </c>
      <c r="I29" s="17">
        <f t="shared" si="2"/>
        <v>122.388</v>
      </c>
      <c r="J29" s="58">
        <f t="shared" si="6"/>
        <v>461.2</v>
      </c>
      <c r="K29" s="18">
        <f t="shared" si="3"/>
        <v>0.037685896388298744</v>
      </c>
      <c r="L29" s="92">
        <f t="shared" si="7"/>
        <v>0.13997618658510963</v>
      </c>
      <c r="M29" s="96">
        <f t="shared" si="4"/>
        <v>0.02905196350654493</v>
      </c>
      <c r="N29" s="20">
        <f t="shared" si="8"/>
        <v>0.029051963506545</v>
      </c>
      <c r="O29" s="21">
        <f aca="true" t="shared" si="15" ref="O29:O60">E29+C29</f>
        <v>130.67</v>
      </c>
      <c r="P29" s="20">
        <f t="shared" si="5"/>
        <v>-0.007536691788972653</v>
      </c>
      <c r="Q29" s="22">
        <f t="shared" si="10"/>
        <v>0.27995237317021926</v>
      </c>
    </row>
    <row r="30" spans="1:17" s="23" customFormat="1" ht="15">
      <c r="A30" s="99">
        <f t="shared" si="0"/>
        <v>0.0023030397022332505</v>
      </c>
      <c r="B30" s="84" t="s">
        <v>16</v>
      </c>
      <c r="C30" s="79">
        <v>127.13</v>
      </c>
      <c r="D30" s="79">
        <v>124</v>
      </c>
      <c r="E30" s="79">
        <v>2.97</v>
      </c>
      <c r="F30" s="80">
        <v>2</v>
      </c>
      <c r="G30" s="80">
        <v>10.4</v>
      </c>
      <c r="H30" s="16">
        <f t="shared" si="1"/>
        <v>24207.6</v>
      </c>
      <c r="I30" s="17">
        <f t="shared" si="2"/>
        <v>121.038</v>
      </c>
      <c r="J30" s="58">
        <f t="shared" si="6"/>
        <v>592.4</v>
      </c>
      <c r="K30" s="18">
        <f t="shared" si="3"/>
        <v>0.024473271089812444</v>
      </c>
      <c r="L30" s="92">
        <f t="shared" si="7"/>
        <v>0.12236635544906221</v>
      </c>
      <c r="M30" s="96">
        <f t="shared" si="4"/>
        <v>0.04791945252890739</v>
      </c>
      <c r="N30" s="20">
        <f t="shared" si="8"/>
        <v>0.024473271089812444</v>
      </c>
      <c r="O30" s="21">
        <f t="shared" si="15"/>
        <v>130.1</v>
      </c>
      <c r="P30" s="20">
        <f t="shared" si="5"/>
        <v>0.024620467238260012</v>
      </c>
      <c r="Q30" s="22">
        <f t="shared" si="10"/>
        <v>0.24473271089812443</v>
      </c>
    </row>
    <row r="31" spans="1:17" ht="15">
      <c r="A31" s="99">
        <f t="shared" si="0"/>
        <v>0.002</v>
      </c>
      <c r="B31" s="84" t="s">
        <v>17</v>
      </c>
      <c r="C31" s="79">
        <v>304.48</v>
      </c>
      <c r="D31" s="79">
        <v>300</v>
      </c>
      <c r="E31" s="79">
        <v>5.1</v>
      </c>
      <c r="F31" s="80">
        <v>1</v>
      </c>
      <c r="G31" s="80">
        <v>8.5</v>
      </c>
      <c r="H31" s="16">
        <f t="shared" si="1"/>
        <v>29490.8</v>
      </c>
      <c r="I31" s="17">
        <f t="shared" si="2"/>
        <v>294.908</v>
      </c>
      <c r="J31" s="58">
        <f t="shared" si="6"/>
        <v>509.19999999999993</v>
      </c>
      <c r="K31" s="18">
        <f t="shared" si="3"/>
        <v>0.01726687012546626</v>
      </c>
      <c r="L31" s="92">
        <f t="shared" si="7"/>
        <v>0.10563261723814651</v>
      </c>
      <c r="M31" s="96">
        <f t="shared" si="4"/>
        <v>0.03143720441408304</v>
      </c>
      <c r="N31" s="20">
        <f t="shared" si="8"/>
        <v>0.01726687012546626</v>
      </c>
      <c r="O31" s="21">
        <f t="shared" si="15"/>
        <v>309.58000000000004</v>
      </c>
      <c r="P31" s="20">
        <f t="shared" si="5"/>
        <v>0.01471361008933269</v>
      </c>
      <c r="Q31" s="22">
        <f t="shared" si="10"/>
        <v>0.21126523447629303</v>
      </c>
    </row>
    <row r="32" spans="1:17" ht="15">
      <c r="A32" s="99">
        <f t="shared" si="0"/>
        <v>0.002700096432015429</v>
      </c>
      <c r="B32" s="84" t="s">
        <v>17</v>
      </c>
      <c r="C32" s="79">
        <v>304.48</v>
      </c>
      <c r="D32" s="79">
        <v>305</v>
      </c>
      <c r="E32" s="79">
        <v>7</v>
      </c>
      <c r="F32" s="80">
        <v>1</v>
      </c>
      <c r="G32" s="80">
        <v>8.5</v>
      </c>
      <c r="H32" s="16">
        <f t="shared" si="1"/>
        <v>29800.8</v>
      </c>
      <c r="I32" s="17">
        <f t="shared" si="2"/>
        <v>298.008</v>
      </c>
      <c r="J32" s="58">
        <f t="shared" si="6"/>
        <v>699.2</v>
      </c>
      <c r="K32" s="18">
        <f t="shared" si="3"/>
        <v>0.023463087248322148</v>
      </c>
      <c r="L32" s="92">
        <f t="shared" si="7"/>
        <v>0.14353888669561785</v>
      </c>
      <c r="M32" s="96">
        <f t="shared" si="4"/>
        <v>0.021255911718339626</v>
      </c>
      <c r="N32" s="20">
        <f t="shared" si="8"/>
        <v>0.021255911718339522</v>
      </c>
      <c r="O32" s="21">
        <f t="shared" si="15"/>
        <v>311.48</v>
      </c>
      <c r="P32" s="20">
        <f t="shared" si="5"/>
        <v>-0.0017078297425117636</v>
      </c>
      <c r="Q32" s="22">
        <f t="shared" si="10"/>
        <v>0.2870777733912357</v>
      </c>
    </row>
    <row r="33" spans="1:17" ht="15">
      <c r="A33" s="99">
        <f t="shared" si="0"/>
        <v>0.0023565573770491805</v>
      </c>
      <c r="B33" s="84" t="s">
        <v>17</v>
      </c>
      <c r="C33" s="79">
        <v>306.07</v>
      </c>
      <c r="D33" s="79">
        <v>305</v>
      </c>
      <c r="E33" s="79">
        <v>6.9</v>
      </c>
      <c r="F33" s="80">
        <v>1</v>
      </c>
      <c r="G33" s="80">
        <v>9.6</v>
      </c>
      <c r="H33" s="16">
        <f t="shared" si="1"/>
        <v>29810.8</v>
      </c>
      <c r="I33" s="17">
        <f t="shared" si="2"/>
        <v>298.108</v>
      </c>
      <c r="J33" s="58">
        <f t="shared" si="6"/>
        <v>689.2</v>
      </c>
      <c r="K33" s="18">
        <f t="shared" si="3"/>
        <v>0.023119758470311974</v>
      </c>
      <c r="L33" s="92">
        <f t="shared" si="7"/>
        <v>0.1252320250475232</v>
      </c>
      <c r="M33" s="96">
        <f t="shared" si="4"/>
        <v>0.026013657006567104</v>
      </c>
      <c r="N33" s="20">
        <f t="shared" si="8"/>
        <v>0.023119758470311974</v>
      </c>
      <c r="O33" s="21">
        <f t="shared" si="15"/>
        <v>312.96999999999997</v>
      </c>
      <c r="P33" s="20">
        <f t="shared" si="5"/>
        <v>0.0034959323030679034</v>
      </c>
      <c r="Q33" s="22">
        <f t="shared" si="10"/>
        <v>0.2504640500950464</v>
      </c>
    </row>
    <row r="34" spans="1:17" ht="15">
      <c r="A34" s="99">
        <f t="shared" si="0"/>
        <v>0.002737047898338221</v>
      </c>
      <c r="B34" s="84" t="s">
        <v>17</v>
      </c>
      <c r="C34" s="79">
        <v>305.58</v>
      </c>
      <c r="D34" s="79">
        <v>310</v>
      </c>
      <c r="E34" s="79">
        <v>11.2</v>
      </c>
      <c r="F34" s="80">
        <v>1</v>
      </c>
      <c r="G34" s="80">
        <v>13.2</v>
      </c>
      <c r="H34" s="16">
        <f t="shared" si="1"/>
        <v>29880.8</v>
      </c>
      <c r="I34" s="17">
        <f t="shared" si="2"/>
        <v>298.808</v>
      </c>
      <c r="J34" s="58">
        <f t="shared" si="6"/>
        <v>1119.2</v>
      </c>
      <c r="K34" s="18">
        <f t="shared" si="3"/>
        <v>0.03745649263721553</v>
      </c>
      <c r="L34" s="92">
        <f t="shared" si="7"/>
        <v>0.14755588008600057</v>
      </c>
      <c r="M34" s="96">
        <f t="shared" si="4"/>
        <v>0.022161136200013032</v>
      </c>
      <c r="N34" s="20">
        <f t="shared" si="8"/>
        <v>0.022161136200013035</v>
      </c>
      <c r="O34" s="21">
        <f t="shared" si="15"/>
        <v>316.78</v>
      </c>
      <c r="P34" s="20">
        <f t="shared" si="5"/>
        <v>-0.014464297401662465</v>
      </c>
      <c r="Q34" s="22">
        <f t="shared" si="10"/>
        <v>0.29511176017200114</v>
      </c>
    </row>
    <row r="35" spans="1:17" ht="15">
      <c r="A35" s="99">
        <f t="shared" si="0"/>
        <v>0.0024651793417971154</v>
      </c>
      <c r="B35" s="84" t="s">
        <v>17</v>
      </c>
      <c r="C35" s="79">
        <v>305.11</v>
      </c>
      <c r="D35" s="79">
        <v>305</v>
      </c>
      <c r="E35" s="79">
        <v>10</v>
      </c>
      <c r="F35" s="80">
        <v>1</v>
      </c>
      <c r="G35" s="80">
        <v>13.3</v>
      </c>
      <c r="H35" s="16">
        <f aca="true" t="shared" si="16" ref="H35:H66">(F35*(D35*(100))-J35)</f>
        <v>29500.8</v>
      </c>
      <c r="I35" s="17">
        <f aca="true" t="shared" si="17" ref="I35:I66">D35-(J35/100/F35)</f>
        <v>295.008</v>
      </c>
      <c r="J35" s="58">
        <f aca="true" t="shared" si="18" ref="J35:J66">((E35*F35)*100)-(F35*0.8)</f>
        <v>999.2</v>
      </c>
      <c r="K35" s="18">
        <f aca="true" t="shared" si="19" ref="K35:K66">J35/((D35-E35)*100*F35)</f>
        <v>0.03387118644067797</v>
      </c>
      <c r="L35" s="92">
        <f aca="true" t="shared" si="20" ref="L35:L66">K35*(52/G35)</f>
        <v>0.1324286988658086</v>
      </c>
      <c r="M35" s="96">
        <f aca="true" t="shared" si="21" ref="M35:M66">1-I35/C35</f>
        <v>0.03310937039100659</v>
      </c>
      <c r="N35" s="20">
        <f t="shared" si="8"/>
        <v>0.03387118644067797</v>
      </c>
      <c r="O35" s="21">
        <f t="shared" si="15"/>
        <v>315.11</v>
      </c>
      <c r="P35" s="20">
        <f aca="true" t="shared" si="22" ref="P35:P66">(C35-D35)/C35</f>
        <v>0.000360525712038326</v>
      </c>
      <c r="Q35" s="22">
        <f aca="true" t="shared" si="23" ref="Q35:Q66">(K35*(52/G35))*2</f>
        <v>0.2648573977316172</v>
      </c>
    </row>
    <row r="36" spans="1:17" ht="15">
      <c r="A36" s="99">
        <f t="shared" si="0"/>
        <v>0.0019080459770114944</v>
      </c>
      <c r="B36" s="84" t="s">
        <v>17</v>
      </c>
      <c r="C36" s="79">
        <v>303.19</v>
      </c>
      <c r="D36" s="79">
        <v>300</v>
      </c>
      <c r="E36" s="79">
        <v>8.3</v>
      </c>
      <c r="F36" s="80">
        <v>1</v>
      </c>
      <c r="G36" s="80">
        <v>14.5</v>
      </c>
      <c r="H36" s="16">
        <f t="shared" si="16"/>
        <v>29170.8</v>
      </c>
      <c r="I36" s="17">
        <f t="shared" si="17"/>
        <v>291.70799999999997</v>
      </c>
      <c r="J36" s="58">
        <f t="shared" si="18"/>
        <v>829.2000000000002</v>
      </c>
      <c r="K36" s="18">
        <f t="shared" si="19"/>
        <v>0.028426465546794656</v>
      </c>
      <c r="L36" s="92">
        <f t="shared" si="20"/>
        <v>0.10194318678850497</v>
      </c>
      <c r="M36" s="96">
        <f t="shared" si="21"/>
        <v>0.03787064217157565</v>
      </c>
      <c r="N36" s="20">
        <f t="shared" si="8"/>
        <v>0.028426465546794656</v>
      </c>
      <c r="O36" s="21">
        <f t="shared" si="15"/>
        <v>311.49</v>
      </c>
      <c r="P36" s="20">
        <f t="shared" si="22"/>
        <v>0.010521455193113222</v>
      </c>
      <c r="Q36" s="22">
        <f t="shared" si="23"/>
        <v>0.20388637357700995</v>
      </c>
    </row>
    <row r="37" spans="1:17" ht="15">
      <c r="A37" s="99">
        <f t="shared" si="0"/>
        <v>0.0024242424242424242</v>
      </c>
      <c r="B37" s="84" t="s">
        <v>17</v>
      </c>
      <c r="C37" s="79">
        <v>277.09</v>
      </c>
      <c r="D37" s="79">
        <v>275</v>
      </c>
      <c r="E37" s="79">
        <v>9</v>
      </c>
      <c r="F37" s="80">
        <v>1</v>
      </c>
      <c r="G37" s="80">
        <v>13.5</v>
      </c>
      <c r="H37" s="16">
        <f t="shared" si="16"/>
        <v>26600.8</v>
      </c>
      <c r="I37" s="17">
        <f t="shared" si="17"/>
        <v>266.008</v>
      </c>
      <c r="J37" s="58">
        <f t="shared" si="18"/>
        <v>899.2</v>
      </c>
      <c r="K37" s="18">
        <f t="shared" si="19"/>
        <v>0.03380451127819549</v>
      </c>
      <c r="L37" s="92">
        <f t="shared" si="20"/>
        <v>0.1302099693678641</v>
      </c>
      <c r="M37" s="96">
        <f t="shared" si="21"/>
        <v>0.03999422570284017</v>
      </c>
      <c r="N37" s="20">
        <f t="shared" si="8"/>
        <v>0.03380451127819549</v>
      </c>
      <c r="O37" s="21">
        <f t="shared" si="15"/>
        <v>286.09</v>
      </c>
      <c r="P37" s="20">
        <f t="shared" si="22"/>
        <v>0.007542675664946318</v>
      </c>
      <c r="Q37" s="22">
        <f t="shared" si="23"/>
        <v>0.2604199387357282</v>
      </c>
    </row>
    <row r="38" spans="1:17" ht="15">
      <c r="A38" s="99">
        <f t="shared" si="0"/>
        <v>0.0022317188983855653</v>
      </c>
      <c r="B38" s="84" t="s">
        <v>17</v>
      </c>
      <c r="C38" s="79">
        <v>265.4</v>
      </c>
      <c r="D38" s="79">
        <v>260</v>
      </c>
      <c r="E38" s="79">
        <v>4.7</v>
      </c>
      <c r="F38" s="80">
        <v>1</v>
      </c>
      <c r="G38" s="80">
        <v>8.1</v>
      </c>
      <c r="H38" s="16">
        <f t="shared" si="16"/>
        <v>25530.8</v>
      </c>
      <c r="I38" s="17">
        <f t="shared" si="17"/>
        <v>255.308</v>
      </c>
      <c r="J38" s="58">
        <f t="shared" si="18"/>
        <v>469.2</v>
      </c>
      <c r="K38" s="18">
        <f t="shared" si="19"/>
        <v>0.018378378378378378</v>
      </c>
      <c r="L38" s="92">
        <f t="shared" si="20"/>
        <v>0.11798465131798465</v>
      </c>
      <c r="M38" s="96">
        <f t="shared" si="21"/>
        <v>0.03802562170308965</v>
      </c>
      <c r="N38" s="20">
        <f t="shared" si="8"/>
        <v>0.018378378378378378</v>
      </c>
      <c r="O38" s="21">
        <f t="shared" si="15"/>
        <v>270.09999999999997</v>
      </c>
      <c r="P38" s="20">
        <f t="shared" si="22"/>
        <v>0.02034664657121318</v>
      </c>
      <c r="Q38" s="22">
        <f t="shared" si="23"/>
        <v>0.2359693026359693</v>
      </c>
    </row>
    <row r="39" spans="1:17" ht="15">
      <c r="A39" s="99">
        <f t="shared" si="0"/>
        <v>0.0014682650311309358</v>
      </c>
      <c r="B39" s="84" t="s">
        <v>17</v>
      </c>
      <c r="C39" s="79">
        <v>265.4</v>
      </c>
      <c r="D39" s="79">
        <v>255</v>
      </c>
      <c r="E39" s="79">
        <v>7.9</v>
      </c>
      <c r="F39" s="80">
        <v>1</v>
      </c>
      <c r="G39" s="80">
        <v>21.1</v>
      </c>
      <c r="H39" s="16">
        <f t="shared" si="16"/>
        <v>24710.8</v>
      </c>
      <c r="I39" s="17">
        <f t="shared" si="17"/>
        <v>247.108</v>
      </c>
      <c r="J39" s="58">
        <f t="shared" si="18"/>
        <v>789.2</v>
      </c>
      <c r="K39" s="18">
        <f t="shared" si="19"/>
        <v>0.03193848644273574</v>
      </c>
      <c r="L39" s="92">
        <f t="shared" si="20"/>
        <v>0.07871096184939612</v>
      </c>
      <c r="M39" s="96">
        <f t="shared" si="21"/>
        <v>0.06892238131122819</v>
      </c>
      <c r="N39" s="20">
        <f t="shared" si="8"/>
        <v>0.03193848644273574</v>
      </c>
      <c r="O39" s="21">
        <f t="shared" si="15"/>
        <v>273.29999999999995</v>
      </c>
      <c r="P39" s="20">
        <f t="shared" si="22"/>
        <v>0.039186134137151385</v>
      </c>
      <c r="Q39" s="22">
        <f t="shared" si="23"/>
        <v>0.15742192369879224</v>
      </c>
    </row>
    <row r="40" spans="1:17" ht="15">
      <c r="A40" s="99">
        <f t="shared" si="0"/>
        <v>0.0017316806416332483</v>
      </c>
      <c r="B40" s="84" t="s">
        <v>17</v>
      </c>
      <c r="C40" s="79">
        <v>265.4</v>
      </c>
      <c r="D40" s="79">
        <v>260</v>
      </c>
      <c r="E40" s="79">
        <v>9.5</v>
      </c>
      <c r="F40" s="80">
        <v>1</v>
      </c>
      <c r="G40" s="80">
        <v>21.1</v>
      </c>
      <c r="H40" s="16">
        <f t="shared" si="16"/>
        <v>25050.8</v>
      </c>
      <c r="I40" s="17">
        <f t="shared" si="17"/>
        <v>250.508</v>
      </c>
      <c r="J40" s="58">
        <f t="shared" si="18"/>
        <v>949.2</v>
      </c>
      <c r="K40" s="18">
        <f t="shared" si="19"/>
        <v>0.03789221556886228</v>
      </c>
      <c r="L40" s="92">
        <f t="shared" si="20"/>
        <v>0.09338365922184066</v>
      </c>
      <c r="M40" s="96">
        <f t="shared" si="21"/>
        <v>0.05611152976639022</v>
      </c>
      <c r="N40" s="20">
        <f t="shared" si="8"/>
        <v>0.03789221556886228</v>
      </c>
      <c r="O40" s="21">
        <f t="shared" si="15"/>
        <v>274.9</v>
      </c>
      <c r="P40" s="20">
        <f t="shared" si="22"/>
        <v>0.02034664657121318</v>
      </c>
      <c r="Q40" s="22">
        <f t="shared" si="23"/>
        <v>0.18676731844368133</v>
      </c>
    </row>
    <row r="41" spans="1:17" ht="15">
      <c r="A41" s="99">
        <f t="shared" si="0"/>
        <v>0.0023209876543209876</v>
      </c>
      <c r="B41" s="84" t="s">
        <v>18</v>
      </c>
      <c r="C41" s="79">
        <v>52.01</v>
      </c>
      <c r="D41" s="79">
        <v>50</v>
      </c>
      <c r="E41" s="79">
        <v>0.94</v>
      </c>
      <c r="F41" s="80">
        <v>1</v>
      </c>
      <c r="G41" s="80">
        <v>8.1</v>
      </c>
      <c r="H41" s="16">
        <f t="shared" si="16"/>
        <v>4906.8</v>
      </c>
      <c r="I41" s="17">
        <f t="shared" si="17"/>
        <v>49.068</v>
      </c>
      <c r="J41" s="58">
        <f t="shared" si="18"/>
        <v>93.2</v>
      </c>
      <c r="K41" s="18">
        <f t="shared" si="19"/>
        <v>0.01899714635140644</v>
      </c>
      <c r="L41" s="92">
        <f t="shared" si="20"/>
        <v>0.12195698892260926</v>
      </c>
      <c r="M41" s="96">
        <f t="shared" si="21"/>
        <v>0.056566044991347875</v>
      </c>
      <c r="N41" s="20">
        <f t="shared" si="8"/>
        <v>0.01899714635140644</v>
      </c>
      <c r="O41" s="21">
        <f t="shared" si="15"/>
        <v>52.949999999999996</v>
      </c>
      <c r="P41" s="20">
        <f t="shared" si="22"/>
        <v>0.03864641415112475</v>
      </c>
      <c r="Q41" s="22">
        <f t="shared" si="23"/>
        <v>0.2439139778452185</v>
      </c>
    </row>
    <row r="42" spans="1:17" ht="15">
      <c r="A42" s="99">
        <f t="shared" si="0"/>
        <v>0.004679600235155791</v>
      </c>
      <c r="B42" s="84" t="s">
        <v>18</v>
      </c>
      <c r="C42" s="79">
        <v>52.01</v>
      </c>
      <c r="D42" s="79">
        <v>52.5</v>
      </c>
      <c r="E42" s="79">
        <v>1.99</v>
      </c>
      <c r="F42" s="80">
        <v>1</v>
      </c>
      <c r="G42" s="80">
        <v>8.1</v>
      </c>
      <c r="H42" s="16">
        <f t="shared" si="16"/>
        <v>5051.8</v>
      </c>
      <c r="I42" s="17">
        <f t="shared" si="17"/>
        <v>50.518</v>
      </c>
      <c r="J42" s="58">
        <f t="shared" si="18"/>
        <v>198.2</v>
      </c>
      <c r="K42" s="18">
        <f t="shared" si="19"/>
        <v>0.0392397545040586</v>
      </c>
      <c r="L42" s="92">
        <f t="shared" si="20"/>
        <v>0.25190953508778363</v>
      </c>
      <c r="M42" s="96">
        <f t="shared" si="21"/>
        <v>0.02868679100173044</v>
      </c>
      <c r="N42" s="20">
        <f t="shared" si="8"/>
        <v>0.0286867910017304</v>
      </c>
      <c r="O42" s="21">
        <f t="shared" si="15"/>
        <v>54</v>
      </c>
      <c r="P42" s="20">
        <f t="shared" si="22"/>
        <v>-0.009421265141319015</v>
      </c>
      <c r="Q42" s="22">
        <f t="shared" si="23"/>
        <v>0.5038190701755673</v>
      </c>
    </row>
    <row r="43" spans="1:17" ht="15">
      <c r="A43" s="99">
        <f t="shared" si="0"/>
        <v>0.002642642642642643</v>
      </c>
      <c r="B43" s="84" t="s">
        <v>18</v>
      </c>
      <c r="C43" s="79">
        <v>54.6</v>
      </c>
      <c r="D43" s="79">
        <v>52.5</v>
      </c>
      <c r="E43" s="79">
        <v>1.54</v>
      </c>
      <c r="F43" s="80">
        <v>1</v>
      </c>
      <c r="G43" s="80">
        <v>11.1</v>
      </c>
      <c r="H43" s="16">
        <f t="shared" si="16"/>
        <v>5096.8</v>
      </c>
      <c r="I43" s="17">
        <f t="shared" si="17"/>
        <v>50.968</v>
      </c>
      <c r="J43" s="58">
        <f t="shared" si="18"/>
        <v>153.2</v>
      </c>
      <c r="K43" s="18">
        <f t="shared" si="19"/>
        <v>0.030062794348508632</v>
      </c>
      <c r="L43" s="92">
        <f t="shared" si="20"/>
        <v>0.14083471226328367</v>
      </c>
      <c r="M43" s="96">
        <f t="shared" si="21"/>
        <v>0.06652014652014648</v>
      </c>
      <c r="N43" s="20">
        <f t="shared" si="8"/>
        <v>0.030062794348508632</v>
      </c>
      <c r="O43" s="21">
        <f t="shared" si="15"/>
        <v>56.14</v>
      </c>
      <c r="P43" s="20">
        <f t="shared" si="22"/>
        <v>0.038461538461538484</v>
      </c>
      <c r="Q43" s="22">
        <f t="shared" si="23"/>
        <v>0.28166942452656735</v>
      </c>
    </row>
    <row r="44" spans="1:17" ht="15">
      <c r="A44" s="99">
        <f t="shared" si="0"/>
        <v>0.00407862407862408</v>
      </c>
      <c r="B44" s="84" t="s">
        <v>18</v>
      </c>
      <c r="C44" s="79">
        <v>54.9</v>
      </c>
      <c r="D44" s="79">
        <v>55</v>
      </c>
      <c r="E44" s="79">
        <v>2.49</v>
      </c>
      <c r="F44" s="80">
        <v>1</v>
      </c>
      <c r="G44" s="80">
        <v>11.1</v>
      </c>
      <c r="H44" s="16">
        <f t="shared" si="16"/>
        <v>5251.8</v>
      </c>
      <c r="I44" s="17">
        <f t="shared" si="17"/>
        <v>52.518</v>
      </c>
      <c r="J44" s="58">
        <f t="shared" si="18"/>
        <v>248.20000000000002</v>
      </c>
      <c r="K44" s="18">
        <f t="shared" si="19"/>
        <v>0.04726718720243763</v>
      </c>
      <c r="L44" s="92">
        <f t="shared" si="20"/>
        <v>0.2214318679753835</v>
      </c>
      <c r="M44" s="96">
        <f t="shared" si="21"/>
        <v>0.04338797814207651</v>
      </c>
      <c r="N44" s="20">
        <f t="shared" si="8"/>
        <v>0.04338797814207648</v>
      </c>
      <c r="O44" s="21">
        <f t="shared" si="15"/>
        <v>57.39</v>
      </c>
      <c r="P44" s="20">
        <f t="shared" si="22"/>
        <v>-0.0018214936247723393</v>
      </c>
      <c r="Q44" s="22">
        <f t="shared" si="23"/>
        <v>0.442863735950767</v>
      </c>
    </row>
    <row r="45" spans="1:17" s="14" customFormat="1" ht="15">
      <c r="A45" s="99">
        <f t="shared" si="0"/>
        <v>0.0014313523416924312</v>
      </c>
      <c r="B45" s="84" t="s">
        <v>19</v>
      </c>
      <c r="C45" s="79">
        <v>125.73</v>
      </c>
      <c r="D45" s="79">
        <v>123</v>
      </c>
      <c r="E45" s="79">
        <v>1.25</v>
      </c>
      <c r="F45" s="80">
        <v>1</v>
      </c>
      <c r="G45" s="80">
        <v>7.1</v>
      </c>
      <c r="H45" s="16">
        <f t="shared" si="16"/>
        <v>12175.8</v>
      </c>
      <c r="I45" s="17">
        <f t="shared" si="17"/>
        <v>121.758</v>
      </c>
      <c r="J45" s="58">
        <f t="shared" si="18"/>
        <v>124.2</v>
      </c>
      <c r="K45" s="18">
        <f t="shared" si="19"/>
        <v>0.01020123203285421</v>
      </c>
      <c r="L45" s="92">
        <f t="shared" si="20"/>
        <v>0.0747132486913266</v>
      </c>
      <c r="M45" s="96">
        <f t="shared" si="21"/>
        <v>0.031591505607253656</v>
      </c>
      <c r="N45" s="20">
        <f t="shared" si="8"/>
        <v>0.01020123203285421</v>
      </c>
      <c r="O45" s="21">
        <f t="shared" si="15"/>
        <v>126.98</v>
      </c>
      <c r="P45" s="20">
        <f t="shared" si="22"/>
        <v>0.02171319494154143</v>
      </c>
      <c r="Q45" s="22">
        <f t="shared" si="23"/>
        <v>0.1494264973826532</v>
      </c>
    </row>
    <row r="46" spans="1:17" s="14" customFormat="1" ht="15">
      <c r="A46" s="99">
        <f t="shared" si="0"/>
        <v>0.001737846433439346</v>
      </c>
      <c r="B46" s="84" t="s">
        <v>19</v>
      </c>
      <c r="C46" s="79">
        <v>125.73</v>
      </c>
      <c r="D46" s="79">
        <v>124</v>
      </c>
      <c r="E46" s="79">
        <v>1.53</v>
      </c>
      <c r="F46" s="80">
        <v>1</v>
      </c>
      <c r="G46" s="80">
        <v>7.1</v>
      </c>
      <c r="H46" s="16">
        <f t="shared" si="16"/>
        <v>12247.8</v>
      </c>
      <c r="I46" s="17">
        <f t="shared" si="17"/>
        <v>122.478</v>
      </c>
      <c r="J46" s="58">
        <f t="shared" si="18"/>
        <v>152.2</v>
      </c>
      <c r="K46" s="18">
        <f t="shared" si="19"/>
        <v>0.012427533273454723</v>
      </c>
      <c r="L46" s="92">
        <f t="shared" si="20"/>
        <v>0.09101855355206276</v>
      </c>
      <c r="M46" s="96">
        <f t="shared" si="21"/>
        <v>0.025864948699594437</v>
      </c>
      <c r="N46" s="20">
        <f t="shared" si="8"/>
        <v>0.012427533273454723</v>
      </c>
      <c r="O46" s="21">
        <f t="shared" si="15"/>
        <v>127.26</v>
      </c>
      <c r="P46" s="20">
        <f t="shared" si="22"/>
        <v>0.013759643680903554</v>
      </c>
      <c r="Q46" s="22">
        <f t="shared" si="23"/>
        <v>0.18203710710412552</v>
      </c>
    </row>
    <row r="47" spans="1:17" s="14" customFormat="1" ht="15">
      <c r="A47" s="99">
        <f t="shared" si="0"/>
        <v>0.0021183098591549296</v>
      </c>
      <c r="B47" s="84" t="s">
        <v>19</v>
      </c>
      <c r="C47" s="79">
        <v>125.73</v>
      </c>
      <c r="D47" s="79">
        <v>125</v>
      </c>
      <c r="E47" s="79">
        <v>1.88</v>
      </c>
      <c r="F47" s="80">
        <v>1</v>
      </c>
      <c r="G47" s="80">
        <v>7.1</v>
      </c>
      <c r="H47" s="16">
        <f t="shared" si="16"/>
        <v>12312.8</v>
      </c>
      <c r="I47" s="17">
        <f t="shared" si="17"/>
        <v>123.128</v>
      </c>
      <c r="J47" s="58">
        <f t="shared" si="18"/>
        <v>187.2</v>
      </c>
      <c r="K47" s="18">
        <f t="shared" si="19"/>
        <v>0.0152046783625731</v>
      </c>
      <c r="L47" s="92">
        <f t="shared" si="20"/>
        <v>0.11135820772588749</v>
      </c>
      <c r="M47" s="96">
        <f t="shared" si="21"/>
        <v>0.020695140380179833</v>
      </c>
      <c r="N47" s="20">
        <f t="shared" si="8"/>
        <v>0.0152046783625731</v>
      </c>
      <c r="O47" s="21">
        <f t="shared" si="15"/>
        <v>127.61</v>
      </c>
      <c r="P47" s="20">
        <f t="shared" si="22"/>
        <v>0.0058060924202656804</v>
      </c>
      <c r="Q47" s="22">
        <f t="shared" si="23"/>
        <v>0.22271641545177498</v>
      </c>
    </row>
    <row r="48" spans="1:17" s="14" customFormat="1" ht="15">
      <c r="A48" s="99">
        <f t="shared" si="0"/>
        <v>0.0016328978938949614</v>
      </c>
      <c r="B48" s="84" t="s">
        <v>19</v>
      </c>
      <c r="C48" s="79">
        <v>125.73</v>
      </c>
      <c r="D48" s="79">
        <v>124</v>
      </c>
      <c r="E48" s="79">
        <v>2.45</v>
      </c>
      <c r="F48" s="80">
        <v>1</v>
      </c>
      <c r="G48" s="80">
        <v>12.1</v>
      </c>
      <c r="H48" s="16">
        <f t="shared" si="16"/>
        <v>12155.8</v>
      </c>
      <c r="I48" s="17">
        <f t="shared" si="17"/>
        <v>121.55799999999999</v>
      </c>
      <c r="J48" s="58">
        <f t="shared" si="18"/>
        <v>244.20000000000002</v>
      </c>
      <c r="K48" s="18">
        <f t="shared" si="19"/>
        <v>0.020090497737556563</v>
      </c>
      <c r="L48" s="92">
        <f t="shared" si="20"/>
        <v>0.08633932912007779</v>
      </c>
      <c r="M48" s="96">
        <f t="shared" si="21"/>
        <v>0.0331822158593813</v>
      </c>
      <c r="N48" s="20">
        <f t="shared" si="8"/>
        <v>0.020090497737556563</v>
      </c>
      <c r="O48" s="21">
        <f t="shared" si="15"/>
        <v>128.18</v>
      </c>
      <c r="P48" s="20">
        <f t="shared" si="22"/>
        <v>0.013759643680903554</v>
      </c>
      <c r="Q48" s="22">
        <f t="shared" si="23"/>
        <v>0.17267865824015557</v>
      </c>
    </row>
    <row r="49" spans="1:17" s="14" customFormat="1" ht="15">
      <c r="A49" s="99">
        <f t="shared" si="0"/>
        <v>0.0018644628099173553</v>
      </c>
      <c r="B49" s="84" t="s">
        <v>19</v>
      </c>
      <c r="C49" s="79">
        <v>125.73</v>
      </c>
      <c r="D49" s="79">
        <v>125</v>
      </c>
      <c r="E49" s="79">
        <v>2.82</v>
      </c>
      <c r="F49" s="80">
        <v>1</v>
      </c>
      <c r="G49" s="80">
        <v>12.1</v>
      </c>
      <c r="H49" s="16">
        <f t="shared" si="16"/>
        <v>12218.8</v>
      </c>
      <c r="I49" s="17">
        <f t="shared" si="17"/>
        <v>122.188</v>
      </c>
      <c r="J49" s="58">
        <f t="shared" si="18"/>
        <v>281.2</v>
      </c>
      <c r="K49" s="18">
        <f t="shared" si="19"/>
        <v>0.02301522344082501</v>
      </c>
      <c r="L49" s="92">
        <f t="shared" si="20"/>
        <v>0.09890839825809095</v>
      </c>
      <c r="M49" s="96">
        <f t="shared" si="21"/>
        <v>0.02817147856517932</v>
      </c>
      <c r="N49" s="20">
        <f t="shared" si="8"/>
        <v>0.02301522344082501</v>
      </c>
      <c r="O49" s="21">
        <f t="shared" si="15"/>
        <v>128.55</v>
      </c>
      <c r="P49" s="20">
        <f t="shared" si="22"/>
        <v>0.0058060924202656804</v>
      </c>
      <c r="Q49" s="22">
        <f t="shared" si="23"/>
        <v>0.1978167965161819</v>
      </c>
    </row>
    <row r="50" spans="1:17" s="71" customFormat="1" ht="15">
      <c r="A50" s="100">
        <f t="shared" si="0"/>
        <v>0.002120830711139081</v>
      </c>
      <c r="B50" s="81" t="s">
        <v>20</v>
      </c>
      <c r="C50" s="85">
        <v>227.68</v>
      </c>
      <c r="D50" s="82">
        <v>227</v>
      </c>
      <c r="E50" s="82">
        <v>3.37</v>
      </c>
      <c r="F50" s="83">
        <v>2</v>
      </c>
      <c r="G50" s="83">
        <v>7</v>
      </c>
      <c r="H50" s="64">
        <f t="shared" si="16"/>
        <v>44727.6</v>
      </c>
      <c r="I50" s="65">
        <f t="shared" si="17"/>
        <v>223.638</v>
      </c>
      <c r="J50" s="66">
        <f t="shared" si="18"/>
        <v>672.4</v>
      </c>
      <c r="K50" s="18">
        <f t="shared" si="19"/>
        <v>0.015033761123283996</v>
      </c>
      <c r="L50" s="93">
        <f t="shared" si="20"/>
        <v>0.1116793683443954</v>
      </c>
      <c r="M50" s="97">
        <f t="shared" si="21"/>
        <v>0.017752986647926905</v>
      </c>
      <c r="N50" s="20">
        <f t="shared" si="8"/>
        <v>0.015033761123283996</v>
      </c>
      <c r="O50" s="69">
        <f t="shared" si="15"/>
        <v>231.05</v>
      </c>
      <c r="P50" s="68">
        <f t="shared" si="22"/>
        <v>0.002986647926914998</v>
      </c>
      <c r="Q50" s="70">
        <f t="shared" si="23"/>
        <v>0.2233587366887908</v>
      </c>
    </row>
    <row r="51" spans="1:17" s="71" customFormat="1" ht="15">
      <c r="A51" s="100">
        <f aca="true" t="shared" si="24" ref="A51">E51/G51/D51</f>
        <v>0.0017327459618208516</v>
      </c>
      <c r="B51" s="81" t="s">
        <v>20</v>
      </c>
      <c r="C51" s="85">
        <v>227.74</v>
      </c>
      <c r="D51" s="82">
        <v>227</v>
      </c>
      <c r="E51" s="82">
        <v>4.72</v>
      </c>
      <c r="F51" s="83">
        <v>2</v>
      </c>
      <c r="G51" s="83">
        <v>12</v>
      </c>
      <c r="H51" s="64">
        <f t="shared" si="16"/>
        <v>44457.6</v>
      </c>
      <c r="I51" s="65">
        <f t="shared" si="17"/>
        <v>222.288</v>
      </c>
      <c r="J51" s="66">
        <f t="shared" si="18"/>
        <v>942.4</v>
      </c>
      <c r="K51" s="18">
        <f t="shared" si="19"/>
        <v>0.021198488393017814</v>
      </c>
      <c r="L51" s="93">
        <f t="shared" si="20"/>
        <v>0.09186011636974385</v>
      </c>
      <c r="M51" s="97">
        <f t="shared" si="21"/>
        <v>0.02393958022306142</v>
      </c>
      <c r="N51" s="20">
        <f t="shared" si="8"/>
        <v>0.021198488393017814</v>
      </c>
      <c r="O51" s="69">
        <f t="shared" si="15"/>
        <v>232.46</v>
      </c>
      <c r="P51" s="68">
        <f t="shared" si="22"/>
        <v>0.003249319399315048</v>
      </c>
      <c r="Q51" s="70">
        <f t="shared" si="23"/>
        <v>0.1837202327394877</v>
      </c>
    </row>
    <row r="52" spans="1:17" s="14" customFormat="1" ht="15">
      <c r="A52" s="99">
        <f t="shared" si="0"/>
        <v>0.00182010582010582</v>
      </c>
      <c r="B52" s="84" t="s">
        <v>20</v>
      </c>
      <c r="C52" s="86">
        <v>226.91</v>
      </c>
      <c r="D52" s="79">
        <v>225</v>
      </c>
      <c r="E52" s="79">
        <v>1.72</v>
      </c>
      <c r="F52" s="80">
        <v>2</v>
      </c>
      <c r="G52" s="80">
        <v>4.2</v>
      </c>
      <c r="H52" s="16">
        <f t="shared" si="16"/>
        <v>44657.6</v>
      </c>
      <c r="I52" s="17">
        <f t="shared" si="17"/>
        <v>223.288</v>
      </c>
      <c r="J52" s="58">
        <f t="shared" si="18"/>
        <v>342.4</v>
      </c>
      <c r="K52" s="18">
        <f t="shared" si="19"/>
        <v>0.007667502687208885</v>
      </c>
      <c r="L52" s="92">
        <f t="shared" si="20"/>
        <v>0.09493098565115761</v>
      </c>
      <c r="M52" s="96">
        <f t="shared" si="21"/>
        <v>0.01596227579216425</v>
      </c>
      <c r="N52" s="20">
        <f t="shared" si="8"/>
        <v>0.007667502687208885</v>
      </c>
      <c r="O52" s="21">
        <f t="shared" si="15"/>
        <v>228.63</v>
      </c>
      <c r="P52" s="20">
        <f t="shared" si="22"/>
        <v>0.008417434225023121</v>
      </c>
      <c r="Q52" s="22">
        <f t="shared" si="23"/>
        <v>0.18986197130231522</v>
      </c>
    </row>
    <row r="53" spans="1:17" s="14" customFormat="1" ht="15">
      <c r="A53" s="99">
        <f t="shared" si="0"/>
        <v>0.00183739837398374</v>
      </c>
      <c r="B53" s="84" t="s">
        <v>20</v>
      </c>
      <c r="C53" s="86">
        <v>226.91</v>
      </c>
      <c r="D53" s="79">
        <v>225</v>
      </c>
      <c r="E53" s="79">
        <v>3.39</v>
      </c>
      <c r="F53" s="80">
        <v>2</v>
      </c>
      <c r="G53" s="80">
        <v>8.2</v>
      </c>
      <c r="H53" s="16">
        <f t="shared" si="16"/>
        <v>44323.6</v>
      </c>
      <c r="I53" s="17">
        <f t="shared" si="17"/>
        <v>221.618</v>
      </c>
      <c r="J53" s="58">
        <f t="shared" si="18"/>
        <v>676.4</v>
      </c>
      <c r="K53" s="18">
        <f t="shared" si="19"/>
        <v>0.015261044176706828</v>
      </c>
      <c r="L53" s="92">
        <f t="shared" si="20"/>
        <v>0.09677735331570184</v>
      </c>
      <c r="M53" s="96">
        <f t="shared" si="21"/>
        <v>0.023322021947027483</v>
      </c>
      <c r="N53" s="20">
        <f t="shared" si="8"/>
        <v>0.015261044176706828</v>
      </c>
      <c r="O53" s="21">
        <f t="shared" si="15"/>
        <v>230.29999999999998</v>
      </c>
      <c r="P53" s="20">
        <f t="shared" si="22"/>
        <v>0.008417434225023121</v>
      </c>
      <c r="Q53" s="22">
        <f t="shared" si="23"/>
        <v>0.19355470663140367</v>
      </c>
    </row>
    <row r="54" spans="1:17" s="14" customFormat="1" ht="15">
      <c r="A54" s="99">
        <f t="shared" si="0"/>
        <v>0.0020127347291172028</v>
      </c>
      <c r="B54" s="84" t="s">
        <v>20</v>
      </c>
      <c r="C54" s="86">
        <v>226.91</v>
      </c>
      <c r="D54" s="79">
        <v>226</v>
      </c>
      <c r="E54" s="79">
        <v>3.73</v>
      </c>
      <c r="F54" s="80">
        <v>2</v>
      </c>
      <c r="G54" s="80">
        <v>8.2</v>
      </c>
      <c r="H54" s="16">
        <f t="shared" si="16"/>
        <v>44455.6</v>
      </c>
      <c r="I54" s="17">
        <f t="shared" si="17"/>
        <v>222.278</v>
      </c>
      <c r="J54" s="58">
        <f t="shared" si="18"/>
        <v>744.4</v>
      </c>
      <c r="K54" s="18">
        <f t="shared" si="19"/>
        <v>0.016745399739056102</v>
      </c>
      <c r="L54" s="92">
        <f t="shared" si="20"/>
        <v>0.10619033980864846</v>
      </c>
      <c r="M54" s="96">
        <f t="shared" si="21"/>
        <v>0.020413379754087524</v>
      </c>
      <c r="N54" s="20">
        <f t="shared" si="8"/>
        <v>0.016745399739056102</v>
      </c>
      <c r="O54" s="21">
        <f t="shared" si="15"/>
        <v>230.64</v>
      </c>
      <c r="P54" s="20">
        <f t="shared" si="22"/>
        <v>0.004010400599356558</v>
      </c>
      <c r="Q54" s="22">
        <f t="shared" si="23"/>
        <v>0.21238067961729692</v>
      </c>
    </row>
    <row r="55" spans="1:17" s="14" customFormat="1" ht="15">
      <c r="A55" s="99">
        <f t="shared" si="0"/>
        <v>0.0018146085817228957</v>
      </c>
      <c r="B55" s="84" t="s">
        <v>20</v>
      </c>
      <c r="C55" s="86">
        <v>216.25</v>
      </c>
      <c r="D55" s="79">
        <v>215</v>
      </c>
      <c r="E55" s="79">
        <v>5.54</v>
      </c>
      <c r="F55" s="80">
        <v>1</v>
      </c>
      <c r="G55" s="80">
        <v>14.2</v>
      </c>
      <c r="H55" s="16">
        <f t="shared" si="16"/>
        <v>20946.8</v>
      </c>
      <c r="I55" s="17">
        <f t="shared" si="17"/>
        <v>209.468</v>
      </c>
      <c r="J55" s="58">
        <f t="shared" si="18"/>
        <v>553.2</v>
      </c>
      <c r="K55" s="18">
        <f t="shared" si="19"/>
        <v>0.02641077055285019</v>
      </c>
      <c r="L55" s="92">
        <f t="shared" si="20"/>
        <v>0.09671549779916971</v>
      </c>
      <c r="M55" s="96">
        <f t="shared" si="21"/>
        <v>0.03136184971098266</v>
      </c>
      <c r="N55" s="20">
        <f t="shared" si="8"/>
        <v>0.02641077055285019</v>
      </c>
      <c r="O55" s="21">
        <f t="shared" si="15"/>
        <v>221.79</v>
      </c>
      <c r="P55" s="20">
        <f t="shared" si="22"/>
        <v>0.005780346820809248</v>
      </c>
      <c r="Q55" s="22">
        <f t="shared" si="23"/>
        <v>0.19343099559833943</v>
      </c>
    </row>
    <row r="56" spans="1:17" s="14" customFormat="1" ht="13.5" customHeight="1">
      <c r="A56" s="99">
        <f t="shared" si="0"/>
        <v>0.0029747739171822937</v>
      </c>
      <c r="B56" s="84" t="s">
        <v>20</v>
      </c>
      <c r="C56" s="86">
        <v>191.92</v>
      </c>
      <c r="D56" s="86">
        <v>191</v>
      </c>
      <c r="E56" s="86">
        <v>5</v>
      </c>
      <c r="F56" s="80">
        <v>1</v>
      </c>
      <c r="G56" s="80">
        <v>8.8</v>
      </c>
      <c r="H56" s="16">
        <f t="shared" si="16"/>
        <v>18600.8</v>
      </c>
      <c r="I56" s="17">
        <f t="shared" si="17"/>
        <v>186.008</v>
      </c>
      <c r="J56" s="58">
        <f t="shared" si="18"/>
        <v>499.2</v>
      </c>
      <c r="K56" s="18">
        <f t="shared" si="19"/>
        <v>0.026838709677419356</v>
      </c>
      <c r="L56" s="92">
        <f t="shared" si="20"/>
        <v>0.1585923753665689</v>
      </c>
      <c r="M56" s="96">
        <f t="shared" si="21"/>
        <v>0.03080450187578143</v>
      </c>
      <c r="N56" s="20">
        <f t="shared" si="8"/>
        <v>0.026838709677419356</v>
      </c>
      <c r="O56" s="21">
        <f t="shared" si="15"/>
        <v>196.92</v>
      </c>
      <c r="P56" s="20">
        <f t="shared" si="22"/>
        <v>0.004793664026677718</v>
      </c>
      <c r="Q56" s="22">
        <f t="shared" si="23"/>
        <v>0.3171847507331378</v>
      </c>
    </row>
    <row r="57" spans="1:17" s="14" customFormat="1" ht="15">
      <c r="A57" s="99">
        <f t="shared" si="0"/>
        <v>0.0013333333333333335</v>
      </c>
      <c r="B57" s="84" t="s">
        <v>21</v>
      </c>
      <c r="C57" s="79">
        <v>68.2</v>
      </c>
      <c r="D57" s="79">
        <v>62.5</v>
      </c>
      <c r="E57" s="79">
        <v>0.2</v>
      </c>
      <c r="F57" s="80">
        <v>1</v>
      </c>
      <c r="G57" s="80">
        <v>2.4</v>
      </c>
      <c r="H57" s="16">
        <f t="shared" si="16"/>
        <v>6230.8</v>
      </c>
      <c r="I57" s="17">
        <f t="shared" si="17"/>
        <v>62.308</v>
      </c>
      <c r="J57" s="58">
        <f t="shared" si="18"/>
        <v>19.2</v>
      </c>
      <c r="K57" s="18">
        <f t="shared" si="19"/>
        <v>0.0030818619582664527</v>
      </c>
      <c r="L57" s="92">
        <f t="shared" si="20"/>
        <v>0.06677367576243981</v>
      </c>
      <c r="M57" s="96">
        <f t="shared" si="21"/>
        <v>0.08639296187683287</v>
      </c>
      <c r="N57" s="20">
        <f t="shared" si="8"/>
        <v>0.0030818619582664527</v>
      </c>
      <c r="O57" s="21">
        <f t="shared" si="15"/>
        <v>68.4</v>
      </c>
      <c r="P57" s="20">
        <f t="shared" si="22"/>
        <v>0.08357771260997071</v>
      </c>
      <c r="Q57" s="22">
        <f t="shared" si="23"/>
        <v>0.13354735152487962</v>
      </c>
    </row>
    <row r="58" spans="1:17" s="14" customFormat="1" ht="15">
      <c r="A58" s="99">
        <f t="shared" si="0"/>
        <v>0.002248520710059171</v>
      </c>
      <c r="B58" s="84" t="s">
        <v>21</v>
      </c>
      <c r="C58" s="79">
        <v>68.2</v>
      </c>
      <c r="D58" s="79">
        <v>65</v>
      </c>
      <c r="E58" s="79">
        <v>0.95</v>
      </c>
      <c r="F58" s="80">
        <v>1</v>
      </c>
      <c r="G58" s="80">
        <v>6.5</v>
      </c>
      <c r="H58" s="16">
        <f t="shared" si="16"/>
        <v>6405.8</v>
      </c>
      <c r="I58" s="17">
        <f t="shared" si="17"/>
        <v>64.058</v>
      </c>
      <c r="J58" s="58">
        <f t="shared" si="18"/>
        <v>94.2</v>
      </c>
      <c r="K58" s="18">
        <f t="shared" si="19"/>
        <v>0.014707259953161593</v>
      </c>
      <c r="L58" s="92">
        <f t="shared" si="20"/>
        <v>0.11765807962529275</v>
      </c>
      <c r="M58" s="96">
        <f t="shared" si="21"/>
        <v>0.060733137829911965</v>
      </c>
      <c r="N58" s="20">
        <f t="shared" si="8"/>
        <v>0.014707259953161593</v>
      </c>
      <c r="O58" s="21">
        <f t="shared" si="15"/>
        <v>69.15</v>
      </c>
      <c r="P58" s="20">
        <f t="shared" si="22"/>
        <v>0.04692082111436954</v>
      </c>
      <c r="Q58" s="22">
        <f t="shared" si="23"/>
        <v>0.2353161592505855</v>
      </c>
    </row>
    <row r="59" spans="1:17" s="14" customFormat="1" ht="15">
      <c r="A59" s="99">
        <f t="shared" si="0"/>
        <v>0.002797202797202797</v>
      </c>
      <c r="B59" s="84" t="s">
        <v>21</v>
      </c>
      <c r="C59" s="79">
        <v>137.51</v>
      </c>
      <c r="D59" s="79">
        <v>130</v>
      </c>
      <c r="E59" s="79">
        <v>3.2</v>
      </c>
      <c r="F59" s="80">
        <v>1</v>
      </c>
      <c r="G59" s="80">
        <v>8.8</v>
      </c>
      <c r="H59" s="16">
        <f t="shared" si="16"/>
        <v>12680.8</v>
      </c>
      <c r="I59" s="17">
        <f t="shared" si="17"/>
        <v>126.808</v>
      </c>
      <c r="J59" s="58">
        <f t="shared" si="18"/>
        <v>319.2</v>
      </c>
      <c r="K59" s="18">
        <f t="shared" si="19"/>
        <v>0.025173501577287066</v>
      </c>
      <c r="L59" s="92">
        <f t="shared" si="20"/>
        <v>0.14875250932033265</v>
      </c>
      <c r="M59" s="96">
        <f t="shared" si="21"/>
        <v>0.07782706712239096</v>
      </c>
      <c r="N59" s="20">
        <f t="shared" si="8"/>
        <v>0.025173501577287066</v>
      </c>
      <c r="O59" s="21">
        <f t="shared" si="15"/>
        <v>140.70999999999998</v>
      </c>
      <c r="P59" s="20">
        <f t="shared" si="22"/>
        <v>0.054614209875645345</v>
      </c>
      <c r="Q59" s="22">
        <f t="shared" si="23"/>
        <v>0.2975050186406653</v>
      </c>
    </row>
    <row r="60" spans="1:17" s="14" customFormat="1" ht="15">
      <c r="A60" s="99">
        <f t="shared" si="0"/>
        <v>0.0004877057508636455</v>
      </c>
      <c r="B60" s="84" t="s">
        <v>22</v>
      </c>
      <c r="C60" s="79">
        <v>138.38</v>
      </c>
      <c r="D60" s="79">
        <v>133</v>
      </c>
      <c r="E60" s="79">
        <v>0.24</v>
      </c>
      <c r="F60" s="80">
        <v>3</v>
      </c>
      <c r="G60" s="80">
        <v>3.7</v>
      </c>
      <c r="H60" s="16">
        <f t="shared" si="16"/>
        <v>39830.4</v>
      </c>
      <c r="I60" s="17">
        <f t="shared" si="17"/>
        <v>132.768</v>
      </c>
      <c r="J60" s="58">
        <f t="shared" si="18"/>
        <v>69.6</v>
      </c>
      <c r="K60" s="18">
        <f t="shared" si="19"/>
        <v>0.0017475143115396202</v>
      </c>
      <c r="L60" s="92">
        <f t="shared" si="20"/>
        <v>0.024559660594610875</v>
      </c>
      <c r="M60" s="96">
        <f t="shared" si="21"/>
        <v>0.04055499349616998</v>
      </c>
      <c r="N60" s="20">
        <f t="shared" si="8"/>
        <v>0.0017475143115396202</v>
      </c>
      <c r="O60" s="21">
        <f t="shared" si="15"/>
        <v>138.62</v>
      </c>
      <c r="P60" s="20">
        <f t="shared" si="22"/>
        <v>0.038878450643156495</v>
      </c>
      <c r="Q60" s="22">
        <f t="shared" si="23"/>
        <v>0.04911932118922175</v>
      </c>
    </row>
    <row r="61" spans="1:17" s="14" customFormat="1" ht="15">
      <c r="A61" s="99">
        <f t="shared" si="0"/>
        <v>0.0008690557562738014</v>
      </c>
      <c r="B61" s="84" t="s">
        <v>22</v>
      </c>
      <c r="C61" s="79">
        <v>138.38</v>
      </c>
      <c r="D61" s="79">
        <v>133</v>
      </c>
      <c r="E61" s="79">
        <v>0.89</v>
      </c>
      <c r="F61" s="80">
        <v>3</v>
      </c>
      <c r="G61" s="80">
        <v>7.7</v>
      </c>
      <c r="H61" s="16">
        <f t="shared" si="16"/>
        <v>39635.4</v>
      </c>
      <c r="I61" s="17">
        <f t="shared" si="17"/>
        <v>132.118</v>
      </c>
      <c r="J61" s="58">
        <f t="shared" si="18"/>
        <v>264.6</v>
      </c>
      <c r="K61" s="18">
        <f t="shared" si="19"/>
        <v>0.006676254636287941</v>
      </c>
      <c r="L61" s="92">
        <f t="shared" si="20"/>
        <v>0.04508639494636012</v>
      </c>
      <c r="M61" s="96">
        <f t="shared" si="21"/>
        <v>0.04525220407573349</v>
      </c>
      <c r="N61" s="20">
        <f t="shared" si="8"/>
        <v>0.006676254636287941</v>
      </c>
      <c r="O61" s="21">
        <f aca="true" t="shared" si="25" ref="O61:O78">E61+C61</f>
        <v>139.26999999999998</v>
      </c>
      <c r="P61" s="20">
        <f t="shared" si="22"/>
        <v>0.038878450643156495</v>
      </c>
      <c r="Q61" s="22">
        <f t="shared" si="23"/>
        <v>0.09017278989272023</v>
      </c>
    </row>
    <row r="62" spans="1:17" s="14" customFormat="1" ht="15">
      <c r="A62" s="99">
        <f t="shared" si="0"/>
        <v>0.0009639483323693851</v>
      </c>
      <c r="B62" s="84" t="s">
        <v>22</v>
      </c>
      <c r="C62" s="79">
        <v>138.38</v>
      </c>
      <c r="D62" s="79">
        <v>133</v>
      </c>
      <c r="E62" s="79">
        <v>1.5</v>
      </c>
      <c r="F62" s="80">
        <v>3</v>
      </c>
      <c r="G62" s="80">
        <v>11.7</v>
      </c>
      <c r="H62" s="16">
        <f t="shared" si="16"/>
        <v>39452.4</v>
      </c>
      <c r="I62" s="17">
        <f t="shared" si="17"/>
        <v>131.508</v>
      </c>
      <c r="J62" s="58">
        <f t="shared" si="18"/>
        <v>447.6</v>
      </c>
      <c r="K62" s="18">
        <f t="shared" si="19"/>
        <v>0.011346007604562738</v>
      </c>
      <c r="L62" s="92">
        <f t="shared" si="20"/>
        <v>0.050426700464723286</v>
      </c>
      <c r="M62" s="96">
        <f t="shared" si="21"/>
        <v>0.04966035554270842</v>
      </c>
      <c r="N62" s="20">
        <f t="shared" si="8"/>
        <v>0.011346007604562738</v>
      </c>
      <c r="O62" s="21">
        <f t="shared" si="25"/>
        <v>139.88</v>
      </c>
      <c r="P62" s="20">
        <f t="shared" si="22"/>
        <v>0.038878450643156495</v>
      </c>
      <c r="Q62" s="22">
        <f t="shared" si="23"/>
        <v>0.10085340092944657</v>
      </c>
    </row>
    <row r="63" spans="1:17" s="14" customFormat="1" ht="15">
      <c r="A63" s="99">
        <f t="shared" si="0"/>
        <v>0.0014504652435686919</v>
      </c>
      <c r="B63" s="84" t="s">
        <v>23</v>
      </c>
      <c r="C63" s="79">
        <v>253.08</v>
      </c>
      <c r="D63" s="79">
        <v>210</v>
      </c>
      <c r="E63" s="79">
        <v>2.65</v>
      </c>
      <c r="F63" s="80">
        <v>3</v>
      </c>
      <c r="G63" s="80">
        <v>8.7</v>
      </c>
      <c r="H63" s="16">
        <f t="shared" si="16"/>
        <v>62207.4</v>
      </c>
      <c r="I63" s="17">
        <f t="shared" si="17"/>
        <v>207.358</v>
      </c>
      <c r="J63" s="58">
        <f t="shared" si="18"/>
        <v>792.5999999999999</v>
      </c>
      <c r="K63" s="18">
        <f t="shared" si="19"/>
        <v>0.012741741017603085</v>
      </c>
      <c r="L63" s="92">
        <f t="shared" si="20"/>
        <v>0.07615753251900695</v>
      </c>
      <c r="M63" s="96">
        <f t="shared" si="21"/>
        <v>0.180662241188557</v>
      </c>
      <c r="N63" s="20">
        <f t="shared" si="8"/>
        <v>0.012741741017603085</v>
      </c>
      <c r="O63" s="21">
        <f t="shared" si="25"/>
        <v>255.73000000000002</v>
      </c>
      <c r="P63" s="20">
        <f t="shared" si="22"/>
        <v>0.17022285443338078</v>
      </c>
      <c r="Q63" s="22">
        <f t="shared" si="23"/>
        <v>0.1523150650380139</v>
      </c>
    </row>
    <row r="64" spans="1:17" s="14" customFormat="1" ht="15">
      <c r="A64" s="99">
        <f t="shared" si="0"/>
        <v>0.0017375033413525797</v>
      </c>
      <c r="B64" s="84" t="s">
        <v>23</v>
      </c>
      <c r="C64" s="79">
        <v>253.08</v>
      </c>
      <c r="D64" s="79">
        <v>215</v>
      </c>
      <c r="E64" s="79">
        <v>3.25</v>
      </c>
      <c r="F64" s="80">
        <v>3</v>
      </c>
      <c r="G64" s="80">
        <v>8.7</v>
      </c>
      <c r="H64" s="16">
        <f t="shared" si="16"/>
        <v>63527.4</v>
      </c>
      <c r="I64" s="17">
        <f t="shared" si="17"/>
        <v>211.758</v>
      </c>
      <c r="J64" s="58">
        <f t="shared" si="18"/>
        <v>972.6</v>
      </c>
      <c r="K64" s="18">
        <f t="shared" si="19"/>
        <v>0.015310507674144038</v>
      </c>
      <c r="L64" s="92">
        <f t="shared" si="20"/>
        <v>0.09151108035120575</v>
      </c>
      <c r="M64" s="96">
        <f t="shared" si="21"/>
        <v>0.1632764343290659</v>
      </c>
      <c r="N64" s="20">
        <f t="shared" si="8"/>
        <v>0.015310507674144038</v>
      </c>
      <c r="O64" s="21">
        <f t="shared" si="25"/>
        <v>256.33000000000004</v>
      </c>
      <c r="P64" s="20">
        <f t="shared" si="22"/>
        <v>0.15046625572941366</v>
      </c>
      <c r="Q64" s="22">
        <f t="shared" si="23"/>
        <v>0.1830221607024115</v>
      </c>
    </row>
    <row r="65" spans="1:17" s="14" customFormat="1" ht="15">
      <c r="A65" s="99">
        <f t="shared" si="0"/>
        <v>0.0021159874608150473</v>
      </c>
      <c r="B65" s="84" t="s">
        <v>23</v>
      </c>
      <c r="C65" s="79">
        <v>253.08</v>
      </c>
      <c r="D65" s="79">
        <v>220</v>
      </c>
      <c r="E65" s="79">
        <v>4.05</v>
      </c>
      <c r="F65" s="80">
        <v>3</v>
      </c>
      <c r="G65" s="80">
        <v>8.7</v>
      </c>
      <c r="H65" s="16">
        <f t="shared" si="16"/>
        <v>64787.4</v>
      </c>
      <c r="I65" s="17">
        <f t="shared" si="17"/>
        <v>215.958</v>
      </c>
      <c r="J65" s="58">
        <f t="shared" si="18"/>
        <v>1212.5999999999997</v>
      </c>
      <c r="K65" s="18">
        <f t="shared" si="19"/>
        <v>0.018717295670294044</v>
      </c>
      <c r="L65" s="92">
        <f t="shared" si="20"/>
        <v>0.11187349136267706</v>
      </c>
      <c r="M65" s="96">
        <f t="shared" si="21"/>
        <v>0.14668089141773355</v>
      </c>
      <c r="N65" s="20">
        <f t="shared" si="8"/>
        <v>0.018717295670294044</v>
      </c>
      <c r="O65" s="21">
        <f t="shared" si="25"/>
        <v>257.13</v>
      </c>
      <c r="P65" s="20">
        <f t="shared" si="22"/>
        <v>0.13070965702544654</v>
      </c>
      <c r="Q65" s="22">
        <f t="shared" si="23"/>
        <v>0.22374698272535412</v>
      </c>
    </row>
    <row r="66" spans="1:17" s="23" customFormat="1" ht="15">
      <c r="A66" s="99">
        <f t="shared" si="0"/>
        <v>0.002290950744558992</v>
      </c>
      <c r="B66" s="84" t="s">
        <v>24</v>
      </c>
      <c r="C66" s="86">
        <v>111.07</v>
      </c>
      <c r="D66" s="86">
        <v>90</v>
      </c>
      <c r="E66" s="86">
        <v>4</v>
      </c>
      <c r="F66" s="80">
        <v>1</v>
      </c>
      <c r="G66" s="87">
        <v>19.4</v>
      </c>
      <c r="H66" s="16">
        <f t="shared" si="16"/>
        <v>8600.8</v>
      </c>
      <c r="I66" s="17">
        <f t="shared" si="17"/>
        <v>86.008</v>
      </c>
      <c r="J66" s="58">
        <f t="shared" si="18"/>
        <v>399.2</v>
      </c>
      <c r="K66" s="18">
        <f t="shared" si="19"/>
        <v>0.04641860465116279</v>
      </c>
      <c r="L66" s="92">
        <f t="shared" si="20"/>
        <v>0.12442100215775595</v>
      </c>
      <c r="M66" s="96">
        <f t="shared" si="21"/>
        <v>0.22564148735031964</v>
      </c>
      <c r="N66" s="20">
        <f t="shared" si="8"/>
        <v>0.04641860465116279</v>
      </c>
      <c r="O66" s="21">
        <f t="shared" si="25"/>
        <v>115.07</v>
      </c>
      <c r="P66" s="20">
        <f t="shared" si="22"/>
        <v>0.18970018906995584</v>
      </c>
      <c r="Q66" s="22">
        <f t="shared" si="23"/>
        <v>0.2488420043155119</v>
      </c>
    </row>
    <row r="67" spans="1:17" s="23" customFormat="1" ht="15">
      <c r="A67" s="99">
        <f aca="true" t="shared" si="26" ref="A67:A78">E67/G67/D67</f>
        <v>0.0024291497975708503</v>
      </c>
      <c r="B67" s="84" t="s">
        <v>24</v>
      </c>
      <c r="C67" s="86">
        <v>111.07</v>
      </c>
      <c r="D67" s="86">
        <v>95</v>
      </c>
      <c r="E67" s="86">
        <v>4.5</v>
      </c>
      <c r="F67" s="80">
        <v>1</v>
      </c>
      <c r="G67" s="87">
        <v>19.5</v>
      </c>
      <c r="H67" s="16">
        <f aca="true" t="shared" si="27" ref="H67:H78">(F67*(D67*(100))-J67)</f>
        <v>9050.8</v>
      </c>
      <c r="I67" s="17">
        <f aca="true" t="shared" si="28" ref="I67:I98">D67-(J67/100/F67)</f>
        <v>90.508</v>
      </c>
      <c r="J67" s="58">
        <f aca="true" t="shared" si="29" ref="J67:J78">((E67*F67)*100)-(F67*0.8)</f>
        <v>449.2</v>
      </c>
      <c r="K67" s="18">
        <f aca="true" t="shared" si="30" ref="K67:K98">J67/((D67-E67)*100*F67)</f>
        <v>0.0496353591160221</v>
      </c>
      <c r="L67" s="92">
        <f aca="true" t="shared" si="31" ref="L67:L98">K67*(52/G67)</f>
        <v>0.1323609576427256</v>
      </c>
      <c r="M67" s="96">
        <f aca="true" t="shared" si="32" ref="M67:M78">1-I67/C67</f>
        <v>0.18512649680381743</v>
      </c>
      <c r="N67" s="20">
        <f t="shared" si="8"/>
        <v>0.0496353591160221</v>
      </c>
      <c r="O67" s="21">
        <f t="shared" si="25"/>
        <v>115.57</v>
      </c>
      <c r="P67" s="20">
        <f aca="true" t="shared" si="33" ref="P67:P78">(C67-D67)/C67</f>
        <v>0.14468353290717562</v>
      </c>
      <c r="Q67" s="22">
        <f aca="true" t="shared" si="34" ref="Q67:Q78">(K67*(52/G67))*2</f>
        <v>0.2647219152854512</v>
      </c>
    </row>
    <row r="68" spans="1:17" s="23" customFormat="1" ht="15">
      <c r="A68" s="99">
        <f t="shared" si="26"/>
        <v>0.003076923076923077</v>
      </c>
      <c r="B68" s="84" t="s">
        <v>24</v>
      </c>
      <c r="C68" s="86">
        <v>111.07</v>
      </c>
      <c r="D68" s="86">
        <v>100</v>
      </c>
      <c r="E68" s="86">
        <v>6</v>
      </c>
      <c r="F68" s="80">
        <v>1</v>
      </c>
      <c r="G68" s="87">
        <v>19.5</v>
      </c>
      <c r="H68" s="16">
        <f t="shared" si="27"/>
        <v>9400.8</v>
      </c>
      <c r="I68" s="17">
        <f t="shared" si="28"/>
        <v>94.008</v>
      </c>
      <c r="J68" s="58">
        <f t="shared" si="29"/>
        <v>599.2</v>
      </c>
      <c r="K68" s="18">
        <f t="shared" si="30"/>
        <v>0.06374468085106383</v>
      </c>
      <c r="L68" s="92">
        <f t="shared" si="31"/>
        <v>0.16998581560283688</v>
      </c>
      <c r="M68" s="96">
        <f t="shared" si="32"/>
        <v>0.15361483748987126</v>
      </c>
      <c r="N68" s="20">
        <f aca="true" t="shared" si="35" ref="N68:N78">IF(C68&lt;D68,(C68-D68+E68-(F68*0.008))/C68,K68)</f>
        <v>0.06374468085106383</v>
      </c>
      <c r="O68" s="21">
        <f t="shared" si="25"/>
        <v>117.07</v>
      </c>
      <c r="P68" s="20">
        <f t="shared" si="33"/>
        <v>0.09966687674439537</v>
      </c>
      <c r="Q68" s="22">
        <f t="shared" si="34"/>
        <v>0.33997163120567375</v>
      </c>
    </row>
    <row r="69" spans="1:17" s="23" customFormat="1" ht="15">
      <c r="A69" s="99">
        <f t="shared" si="26"/>
        <v>0.0033511586452762924</v>
      </c>
      <c r="B69" s="84" t="s">
        <v>24</v>
      </c>
      <c r="C69" s="86">
        <v>96.69</v>
      </c>
      <c r="D69" s="86">
        <v>85</v>
      </c>
      <c r="E69" s="86">
        <v>4.7</v>
      </c>
      <c r="F69" s="80">
        <v>1</v>
      </c>
      <c r="G69" s="87">
        <v>16.5</v>
      </c>
      <c r="H69" s="16">
        <f t="shared" si="27"/>
        <v>8030.8</v>
      </c>
      <c r="I69" s="17">
        <f t="shared" si="28"/>
        <v>80.30799999999999</v>
      </c>
      <c r="J69" s="58">
        <f t="shared" si="29"/>
        <v>469.2</v>
      </c>
      <c r="K69" s="18">
        <f t="shared" si="30"/>
        <v>0.05843088418430884</v>
      </c>
      <c r="L69" s="92">
        <f t="shared" si="31"/>
        <v>0.18414581682327635</v>
      </c>
      <c r="M69" s="96">
        <f t="shared" si="32"/>
        <v>0.16942806908677222</v>
      </c>
      <c r="N69" s="20">
        <f t="shared" si="35"/>
        <v>0.05843088418430884</v>
      </c>
      <c r="O69" s="21">
        <f t="shared" si="25"/>
        <v>101.39</v>
      </c>
      <c r="P69" s="20">
        <f t="shared" si="33"/>
        <v>0.12090185127727787</v>
      </c>
      <c r="Q69" s="22">
        <f t="shared" si="34"/>
        <v>0.3682916336465527</v>
      </c>
    </row>
    <row r="70" spans="1:17" s="23" customFormat="1" ht="15">
      <c r="A70" s="99">
        <f t="shared" si="26"/>
        <v>0.0006486486486486487</v>
      </c>
      <c r="B70" s="84" t="s">
        <v>25</v>
      </c>
      <c r="C70" s="79">
        <v>82.42</v>
      </c>
      <c r="D70" s="79">
        <v>75</v>
      </c>
      <c r="E70" s="79">
        <v>0.45</v>
      </c>
      <c r="F70" s="80">
        <v>1</v>
      </c>
      <c r="G70" s="80">
        <v>9.25</v>
      </c>
      <c r="H70" s="16">
        <f t="shared" si="27"/>
        <v>7455.8</v>
      </c>
      <c r="I70" s="17">
        <f t="shared" si="28"/>
        <v>74.558</v>
      </c>
      <c r="J70" s="58">
        <f t="shared" si="29"/>
        <v>44.2</v>
      </c>
      <c r="K70" s="18">
        <f t="shared" si="30"/>
        <v>0.005928906773977197</v>
      </c>
      <c r="L70" s="92">
        <f t="shared" si="31"/>
        <v>0.03333007051316911</v>
      </c>
      <c r="M70" s="96">
        <f t="shared" si="32"/>
        <v>0.09538946857558839</v>
      </c>
      <c r="N70" s="20">
        <f t="shared" si="35"/>
        <v>0.005928906773977197</v>
      </c>
      <c r="O70" s="21">
        <f t="shared" si="25"/>
        <v>82.87</v>
      </c>
      <c r="P70" s="20">
        <f t="shared" si="33"/>
        <v>0.09002669255035188</v>
      </c>
      <c r="Q70" s="22">
        <f t="shared" si="34"/>
        <v>0.06666014102633822</v>
      </c>
    </row>
    <row r="71" spans="1:17" s="23" customFormat="1" ht="15">
      <c r="A71" s="99">
        <f t="shared" si="26"/>
        <v>0.0018585493269037575</v>
      </c>
      <c r="B71" s="84" t="s">
        <v>25</v>
      </c>
      <c r="C71" s="79">
        <v>83.54</v>
      </c>
      <c r="D71" s="79">
        <v>79</v>
      </c>
      <c r="E71" s="79">
        <v>1.85</v>
      </c>
      <c r="F71" s="80">
        <v>1</v>
      </c>
      <c r="G71" s="80">
        <v>12.6</v>
      </c>
      <c r="H71" s="16">
        <f t="shared" si="27"/>
        <v>7715.8</v>
      </c>
      <c r="I71" s="17">
        <f t="shared" si="28"/>
        <v>77.158</v>
      </c>
      <c r="J71" s="58">
        <f t="shared" si="29"/>
        <v>184.2</v>
      </c>
      <c r="K71" s="18">
        <f t="shared" si="30"/>
        <v>0.023875567077122486</v>
      </c>
      <c r="L71" s="92">
        <f t="shared" si="31"/>
        <v>0.09853408635002932</v>
      </c>
      <c r="M71" s="96">
        <f t="shared" si="32"/>
        <v>0.07639454153698833</v>
      </c>
      <c r="N71" s="20">
        <f t="shared" si="35"/>
        <v>0.023875567077122486</v>
      </c>
      <c r="O71" s="21">
        <f t="shared" si="25"/>
        <v>85.39</v>
      </c>
      <c r="P71" s="20">
        <f t="shared" si="33"/>
        <v>0.05434522384486481</v>
      </c>
      <c r="Q71" s="22">
        <f t="shared" si="34"/>
        <v>0.19706817270005864</v>
      </c>
    </row>
    <row r="72" spans="1:17" s="23" customFormat="1" ht="15">
      <c r="A72" s="99">
        <f t="shared" si="26"/>
        <v>0.0022804054054054055</v>
      </c>
      <c r="B72" s="84" t="s">
        <v>25</v>
      </c>
      <c r="C72" s="79">
        <v>82.47</v>
      </c>
      <c r="D72" s="79">
        <v>80</v>
      </c>
      <c r="E72" s="79">
        <v>1.35</v>
      </c>
      <c r="F72" s="80">
        <v>1</v>
      </c>
      <c r="G72" s="80">
        <v>7.4</v>
      </c>
      <c r="H72" s="16">
        <f t="shared" si="27"/>
        <v>7865.8</v>
      </c>
      <c r="I72" s="17">
        <f t="shared" si="28"/>
        <v>78.658</v>
      </c>
      <c r="J72" s="58">
        <f t="shared" si="29"/>
        <v>134.2</v>
      </c>
      <c r="K72" s="18">
        <f t="shared" si="30"/>
        <v>0.01706293706293706</v>
      </c>
      <c r="L72" s="92">
        <f t="shared" si="31"/>
        <v>0.11990171990171986</v>
      </c>
      <c r="M72" s="96">
        <f t="shared" si="32"/>
        <v>0.0462228689220322</v>
      </c>
      <c r="N72" s="20">
        <f t="shared" si="35"/>
        <v>0.01706293706293706</v>
      </c>
      <c r="O72" s="21">
        <f t="shared" si="25"/>
        <v>83.82</v>
      </c>
      <c r="P72" s="20">
        <f t="shared" si="33"/>
        <v>0.029950284952103782</v>
      </c>
      <c r="Q72" s="22">
        <f t="shared" si="34"/>
        <v>0.2398034398034397</v>
      </c>
    </row>
    <row r="73" spans="1:17" s="23" customFormat="1" ht="15">
      <c r="A73" s="99">
        <f t="shared" si="26"/>
        <v>0.0021989005497251375</v>
      </c>
      <c r="B73" s="84" t="s">
        <v>26</v>
      </c>
      <c r="C73" s="79">
        <v>23.61</v>
      </c>
      <c r="D73" s="79">
        <v>23</v>
      </c>
      <c r="E73" s="79">
        <v>0.44</v>
      </c>
      <c r="F73" s="80">
        <v>2</v>
      </c>
      <c r="G73" s="80">
        <v>8.7</v>
      </c>
      <c r="H73" s="16">
        <f t="shared" si="27"/>
        <v>4513.6</v>
      </c>
      <c r="I73" s="17">
        <f t="shared" si="28"/>
        <v>22.568</v>
      </c>
      <c r="J73" s="58">
        <f t="shared" si="29"/>
        <v>86.4</v>
      </c>
      <c r="K73" s="18">
        <f t="shared" si="30"/>
        <v>0.019148936170212766</v>
      </c>
      <c r="L73" s="92">
        <f t="shared" si="31"/>
        <v>0.11445341159207631</v>
      </c>
      <c r="M73" s="96">
        <f t="shared" si="32"/>
        <v>0.04413384159254541</v>
      </c>
      <c r="N73" s="20">
        <f t="shared" si="35"/>
        <v>0.019148936170212766</v>
      </c>
      <c r="O73" s="21">
        <f t="shared" si="25"/>
        <v>24.05</v>
      </c>
      <c r="P73" s="20">
        <f t="shared" si="33"/>
        <v>0.02583650995340955</v>
      </c>
      <c r="Q73" s="22">
        <f t="shared" si="34"/>
        <v>0.22890682318415262</v>
      </c>
    </row>
    <row r="74" spans="1:17" s="23" customFormat="1" ht="15">
      <c r="A74" s="99">
        <f t="shared" si="26"/>
        <v>0.0020540910647038686</v>
      </c>
      <c r="B74" s="84" t="s">
        <v>26</v>
      </c>
      <c r="C74" s="79">
        <v>23.61</v>
      </c>
      <c r="D74" s="79">
        <v>23</v>
      </c>
      <c r="E74" s="79">
        <v>0.6</v>
      </c>
      <c r="F74" s="80">
        <v>2</v>
      </c>
      <c r="G74" s="80">
        <v>12.7</v>
      </c>
      <c r="H74" s="16">
        <f t="shared" si="27"/>
        <v>4481.6</v>
      </c>
      <c r="I74" s="17">
        <f t="shared" si="28"/>
        <v>22.408</v>
      </c>
      <c r="J74" s="58">
        <f t="shared" si="29"/>
        <v>118.4</v>
      </c>
      <c r="K74" s="18">
        <f t="shared" si="30"/>
        <v>0.02642857142857143</v>
      </c>
      <c r="L74" s="92">
        <f t="shared" si="31"/>
        <v>0.10821147356580428</v>
      </c>
      <c r="M74" s="96">
        <f t="shared" si="32"/>
        <v>0.050910631088521785</v>
      </c>
      <c r="N74" s="20">
        <f t="shared" si="35"/>
        <v>0.02642857142857143</v>
      </c>
      <c r="O74" s="21">
        <f t="shared" si="25"/>
        <v>24.21</v>
      </c>
      <c r="P74" s="20">
        <f t="shared" si="33"/>
        <v>0.02583650995340955</v>
      </c>
      <c r="Q74" s="22">
        <f t="shared" si="34"/>
        <v>0.21642294713160856</v>
      </c>
    </row>
    <row r="75" spans="1:17" s="23" customFormat="1" ht="15">
      <c r="A75" s="99">
        <f t="shared" si="26"/>
        <v>0.0009523809523809524</v>
      </c>
      <c r="B75" s="84" t="s">
        <v>27</v>
      </c>
      <c r="C75" s="79">
        <v>48.53</v>
      </c>
      <c r="D75" s="79">
        <v>45</v>
      </c>
      <c r="E75" s="79">
        <v>0.45</v>
      </c>
      <c r="F75" s="80">
        <v>2</v>
      </c>
      <c r="G75" s="80">
        <v>10.5</v>
      </c>
      <c r="H75" s="16">
        <f t="shared" si="27"/>
        <v>8911.6</v>
      </c>
      <c r="I75" s="17">
        <f t="shared" si="28"/>
        <v>44.558</v>
      </c>
      <c r="J75" s="58">
        <f t="shared" si="29"/>
        <v>88.4</v>
      </c>
      <c r="K75" s="18">
        <f t="shared" si="30"/>
        <v>0.009921436588103256</v>
      </c>
      <c r="L75" s="92">
        <f t="shared" si="31"/>
        <v>0.04913473357917803</v>
      </c>
      <c r="M75" s="96">
        <f t="shared" si="32"/>
        <v>0.08184628065114363</v>
      </c>
      <c r="N75" s="20">
        <f t="shared" si="35"/>
        <v>0.009921436588103256</v>
      </c>
      <c r="O75" s="21">
        <f t="shared" si="25"/>
        <v>48.980000000000004</v>
      </c>
      <c r="P75" s="20">
        <f t="shared" si="33"/>
        <v>0.07273851226045747</v>
      </c>
      <c r="Q75" s="22">
        <f t="shared" si="34"/>
        <v>0.09826946715835606</v>
      </c>
    </row>
    <row r="76" spans="1:17" s="23" customFormat="1" ht="15">
      <c r="A76" s="99">
        <f t="shared" si="26"/>
        <v>0.0017287234042553193</v>
      </c>
      <c r="B76" s="84" t="s">
        <v>27</v>
      </c>
      <c r="C76" s="79">
        <v>48.62</v>
      </c>
      <c r="D76" s="79">
        <v>47</v>
      </c>
      <c r="E76" s="79">
        <v>1.04</v>
      </c>
      <c r="F76" s="80">
        <v>4</v>
      </c>
      <c r="G76" s="80">
        <v>12.8</v>
      </c>
      <c r="H76" s="16">
        <f t="shared" si="27"/>
        <v>18387.2</v>
      </c>
      <c r="I76" s="17">
        <f t="shared" si="28"/>
        <v>45.968</v>
      </c>
      <c r="J76" s="58">
        <f t="shared" si="29"/>
        <v>412.8</v>
      </c>
      <c r="K76" s="18">
        <f t="shared" si="30"/>
        <v>0.02245430809399478</v>
      </c>
      <c r="L76" s="92">
        <f t="shared" si="31"/>
        <v>0.09122062663185379</v>
      </c>
      <c r="M76" s="96">
        <f t="shared" si="32"/>
        <v>0.05454545454545445</v>
      </c>
      <c r="N76" s="20">
        <f t="shared" si="35"/>
        <v>0.02245430809399478</v>
      </c>
      <c r="O76" s="21">
        <f t="shared" si="25"/>
        <v>49.66</v>
      </c>
      <c r="P76" s="20">
        <f t="shared" si="33"/>
        <v>0.03331962155491562</v>
      </c>
      <c r="Q76" s="22">
        <f t="shared" si="34"/>
        <v>0.18244125326370758</v>
      </c>
    </row>
    <row r="77" spans="1:17" s="23" customFormat="1" ht="15">
      <c r="A77" s="99">
        <f t="shared" si="26"/>
        <v>0.0011116600790513833</v>
      </c>
      <c r="B77" s="84" t="s">
        <v>27</v>
      </c>
      <c r="C77" s="79">
        <v>48.62</v>
      </c>
      <c r="D77" s="79">
        <v>46</v>
      </c>
      <c r="E77" s="79">
        <v>0.45</v>
      </c>
      <c r="F77" s="80">
        <v>3</v>
      </c>
      <c r="G77" s="80">
        <v>8.8</v>
      </c>
      <c r="H77" s="16">
        <f t="shared" si="27"/>
        <v>13667.4</v>
      </c>
      <c r="I77" s="17">
        <f t="shared" si="28"/>
        <v>45.558</v>
      </c>
      <c r="J77" s="58">
        <f t="shared" si="29"/>
        <v>132.6</v>
      </c>
      <c r="K77" s="18">
        <f t="shared" si="30"/>
        <v>0.009703622392974752</v>
      </c>
      <c r="L77" s="92">
        <f t="shared" si="31"/>
        <v>0.05733958686757807</v>
      </c>
      <c r="M77" s="96">
        <f t="shared" si="32"/>
        <v>0.06297819827231588</v>
      </c>
      <c r="N77" s="20">
        <f t="shared" si="35"/>
        <v>0.009703622392974752</v>
      </c>
      <c r="O77" s="21">
        <f t="shared" si="25"/>
        <v>49.07</v>
      </c>
      <c r="P77" s="20">
        <f t="shared" si="33"/>
        <v>0.053887289181406776</v>
      </c>
      <c r="Q77" s="22">
        <f t="shared" si="34"/>
        <v>0.11467917373515614</v>
      </c>
    </row>
    <row r="78" spans="1:17" s="23" customFormat="1" ht="15" thickBot="1">
      <c r="A78" s="99">
        <f t="shared" si="26"/>
        <v>0.0013077445652173913</v>
      </c>
      <c r="B78" s="88" t="s">
        <v>27</v>
      </c>
      <c r="C78" s="89">
        <v>48.62</v>
      </c>
      <c r="D78" s="89">
        <v>46</v>
      </c>
      <c r="E78" s="89">
        <v>0.77</v>
      </c>
      <c r="F78" s="90">
        <v>3</v>
      </c>
      <c r="G78" s="90">
        <v>12.8</v>
      </c>
      <c r="H78" s="24">
        <f t="shared" si="27"/>
        <v>13571.4</v>
      </c>
      <c r="I78" s="25">
        <f t="shared" si="28"/>
        <v>45.238</v>
      </c>
      <c r="J78" s="59">
        <f t="shared" si="29"/>
        <v>228.6</v>
      </c>
      <c r="K78" s="26">
        <f t="shared" si="30"/>
        <v>0.01684722529294716</v>
      </c>
      <c r="L78" s="94">
        <f t="shared" si="31"/>
        <v>0.06844185275259784</v>
      </c>
      <c r="M78" s="98">
        <f t="shared" si="32"/>
        <v>0.06955985191279301</v>
      </c>
      <c r="N78" s="20">
        <f t="shared" si="35"/>
        <v>0.01684722529294716</v>
      </c>
      <c r="O78" s="28">
        <f t="shared" si="25"/>
        <v>49.39</v>
      </c>
      <c r="P78" s="27">
        <f t="shared" si="33"/>
        <v>0.053887289181406776</v>
      </c>
      <c r="Q78" s="29">
        <f t="shared" si="34"/>
        <v>0.13688370550519569</v>
      </c>
    </row>
    <row r="79" spans="1:11" ht="15">
      <c r="A79" s="30"/>
      <c r="B79" s="30"/>
      <c r="C79" s="30"/>
      <c r="D79" s="30"/>
      <c r="E79" s="30"/>
      <c r="F79" s="30"/>
      <c r="G79" s="14"/>
      <c r="H79" s="30"/>
      <c r="I79" s="30"/>
      <c r="J79" s="31"/>
      <c r="K79" s="60"/>
    </row>
    <row r="80" spans="1:14" ht="15">
      <c r="A80" s="102" t="s">
        <v>37</v>
      </c>
      <c r="B80" s="103"/>
      <c r="N80" s="35"/>
    </row>
    <row r="81" spans="1:15" ht="15">
      <c r="A81" s="72" t="s">
        <v>36</v>
      </c>
      <c r="B81" s="73" t="s">
        <v>28</v>
      </c>
      <c r="C81" s="38" t="s">
        <v>38</v>
      </c>
      <c r="O81" s="39"/>
    </row>
    <row r="82" spans="1:15" ht="15">
      <c r="A82" s="36">
        <v>42776</v>
      </c>
      <c r="B82" s="37">
        <v>1</v>
      </c>
      <c r="C82" s="40"/>
      <c r="D82" s="39"/>
      <c r="E82" s="39"/>
      <c r="F82" s="39"/>
      <c r="G82" s="41"/>
      <c r="H82" s="39"/>
      <c r="I82" s="39"/>
      <c r="J82" s="42"/>
      <c r="K82" s="62"/>
      <c r="L82" s="39"/>
      <c r="M82" s="39"/>
      <c r="O82" s="39"/>
    </row>
    <row r="83" spans="1:15" ht="15">
      <c r="A83" s="72">
        <f aca="true" t="shared" si="36" ref="A83:A128">A82+7</f>
        <v>42783</v>
      </c>
      <c r="B83" s="73">
        <f aca="true" t="shared" si="37" ref="B83:B128">B82+1</f>
        <v>2</v>
      </c>
      <c r="C83" s="40"/>
      <c r="D83" s="39"/>
      <c r="E83" s="39"/>
      <c r="F83" s="39"/>
      <c r="G83" s="41"/>
      <c r="H83" s="39"/>
      <c r="I83" s="39"/>
      <c r="J83" s="42"/>
      <c r="K83" s="62"/>
      <c r="L83" s="39"/>
      <c r="M83" s="39"/>
      <c r="O83" s="39"/>
    </row>
    <row r="84" spans="1:15" ht="15">
      <c r="A84" s="36">
        <f t="shared" si="36"/>
        <v>42790</v>
      </c>
      <c r="B84" s="37">
        <f t="shared" si="37"/>
        <v>3</v>
      </c>
      <c r="C84" s="40"/>
      <c r="O84" s="39"/>
    </row>
    <row r="85" spans="1:15" ht="15">
      <c r="A85" s="36">
        <f t="shared" si="36"/>
        <v>42797</v>
      </c>
      <c r="B85" s="37">
        <f t="shared" si="37"/>
        <v>4</v>
      </c>
      <c r="M85" s="1"/>
      <c r="O85" s="39"/>
    </row>
    <row r="86" spans="1:15" ht="15">
      <c r="A86" s="36">
        <f t="shared" si="36"/>
        <v>42804</v>
      </c>
      <c r="B86" s="37">
        <f t="shared" si="37"/>
        <v>5</v>
      </c>
      <c r="M86" s="1"/>
      <c r="O86" s="39"/>
    </row>
    <row r="87" spans="1:15" ht="15">
      <c r="A87" s="72">
        <f t="shared" si="36"/>
        <v>42811</v>
      </c>
      <c r="B87" s="73">
        <f t="shared" si="37"/>
        <v>6</v>
      </c>
      <c r="M87" s="1"/>
      <c r="O87" s="43"/>
    </row>
    <row r="88" spans="1:15" ht="15">
      <c r="A88" s="36">
        <f t="shared" si="36"/>
        <v>42818</v>
      </c>
      <c r="B88" s="37">
        <f t="shared" si="37"/>
        <v>7</v>
      </c>
      <c r="M88" s="1"/>
      <c r="O88" s="44"/>
    </row>
    <row r="89" spans="1:15" ht="15">
      <c r="A89" s="36">
        <f t="shared" si="36"/>
        <v>42825</v>
      </c>
      <c r="B89" s="37">
        <f t="shared" si="37"/>
        <v>8</v>
      </c>
      <c r="M89" s="1"/>
      <c r="O89" s="44"/>
    </row>
    <row r="90" spans="1:15" ht="15">
      <c r="A90" s="36">
        <f t="shared" si="36"/>
        <v>42832</v>
      </c>
      <c r="B90" s="37">
        <f t="shared" si="37"/>
        <v>9</v>
      </c>
      <c r="M90" s="1"/>
      <c r="O90" s="44"/>
    </row>
    <row r="91" spans="1:15" ht="15">
      <c r="A91" s="36">
        <f t="shared" si="36"/>
        <v>42839</v>
      </c>
      <c r="B91" s="37">
        <f t="shared" si="37"/>
        <v>10</v>
      </c>
      <c r="M91" s="1"/>
      <c r="O91" s="44"/>
    </row>
    <row r="92" spans="1:15" ht="15">
      <c r="A92" s="72">
        <f t="shared" si="36"/>
        <v>42846</v>
      </c>
      <c r="B92" s="73">
        <f t="shared" si="37"/>
        <v>11</v>
      </c>
      <c r="M92" s="1"/>
      <c r="O92" s="44"/>
    </row>
    <row r="93" spans="1:15" ht="15">
      <c r="A93" s="36">
        <f t="shared" si="36"/>
        <v>42853</v>
      </c>
      <c r="B93" s="37">
        <f t="shared" si="37"/>
        <v>12</v>
      </c>
      <c r="M93" s="1"/>
      <c r="O93" s="44"/>
    </row>
    <row r="94" spans="1:15" ht="15">
      <c r="A94" s="36">
        <f t="shared" si="36"/>
        <v>42860</v>
      </c>
      <c r="B94" s="37">
        <f t="shared" si="37"/>
        <v>13</v>
      </c>
      <c r="M94" s="1"/>
      <c r="O94" s="44"/>
    </row>
    <row r="95" spans="1:15" ht="15">
      <c r="A95" s="36">
        <f t="shared" si="36"/>
        <v>42867</v>
      </c>
      <c r="B95" s="37">
        <f t="shared" si="37"/>
        <v>14</v>
      </c>
      <c r="M95" s="1"/>
      <c r="O95" s="44"/>
    </row>
    <row r="96" spans="1:15" ht="15">
      <c r="A96" s="72">
        <f t="shared" si="36"/>
        <v>42874</v>
      </c>
      <c r="B96" s="73">
        <f t="shared" si="37"/>
        <v>15</v>
      </c>
      <c r="C96" s="40"/>
      <c r="O96" s="44"/>
    </row>
    <row r="97" spans="1:15" ht="15">
      <c r="A97" s="36">
        <f t="shared" si="36"/>
        <v>42881</v>
      </c>
      <c r="B97" s="37">
        <f t="shared" si="37"/>
        <v>16</v>
      </c>
      <c r="O97" s="1"/>
    </row>
    <row r="98" spans="1:15" ht="15">
      <c r="A98" s="36">
        <f t="shared" si="36"/>
        <v>42888</v>
      </c>
      <c r="B98" s="37">
        <f t="shared" si="37"/>
        <v>17</v>
      </c>
      <c r="O98" s="1"/>
    </row>
    <row r="99" spans="1:15" ht="15">
      <c r="A99" s="36">
        <f t="shared" si="36"/>
        <v>42895</v>
      </c>
      <c r="B99" s="37">
        <f t="shared" si="37"/>
        <v>18</v>
      </c>
      <c r="O99" s="1"/>
    </row>
    <row r="100" spans="1:15" ht="15">
      <c r="A100" s="72">
        <f t="shared" si="36"/>
        <v>42902</v>
      </c>
      <c r="B100" s="73">
        <f t="shared" si="37"/>
        <v>19</v>
      </c>
      <c r="O100" s="1"/>
    </row>
    <row r="101" spans="1:15" ht="15">
      <c r="A101" s="36">
        <f t="shared" si="36"/>
        <v>42909</v>
      </c>
      <c r="B101" s="37">
        <f t="shared" si="37"/>
        <v>20</v>
      </c>
      <c r="O101" s="1"/>
    </row>
    <row r="102" spans="1:15" ht="15">
      <c r="A102" s="36">
        <f t="shared" si="36"/>
        <v>42916</v>
      </c>
      <c r="B102" s="37">
        <f t="shared" si="37"/>
        <v>21</v>
      </c>
      <c r="O102" s="1"/>
    </row>
    <row r="103" spans="1:15" ht="15">
      <c r="A103" s="36">
        <f t="shared" si="36"/>
        <v>42923</v>
      </c>
      <c r="B103" s="37">
        <f t="shared" si="37"/>
        <v>22</v>
      </c>
      <c r="O103" s="1"/>
    </row>
    <row r="104" spans="1:15" ht="15">
      <c r="A104" s="36">
        <f t="shared" si="36"/>
        <v>42930</v>
      </c>
      <c r="B104" s="37">
        <f t="shared" si="37"/>
        <v>23</v>
      </c>
      <c r="O104" s="1"/>
    </row>
    <row r="105" spans="1:15" ht="15">
      <c r="A105" s="72">
        <f t="shared" si="36"/>
        <v>42937</v>
      </c>
      <c r="B105" s="73">
        <f t="shared" si="37"/>
        <v>24</v>
      </c>
      <c r="O105" s="1"/>
    </row>
    <row r="106" spans="1:15" ht="15">
      <c r="A106" s="36">
        <f t="shared" si="36"/>
        <v>42944</v>
      </c>
      <c r="B106" s="37">
        <f t="shared" si="37"/>
        <v>25</v>
      </c>
      <c r="O106" s="1"/>
    </row>
    <row r="107" spans="1:15" ht="15">
      <c r="A107" s="36">
        <f t="shared" si="36"/>
        <v>42951</v>
      </c>
      <c r="B107" s="37">
        <f t="shared" si="37"/>
        <v>26</v>
      </c>
      <c r="O107" s="1"/>
    </row>
    <row r="108" spans="1:15" ht="15">
      <c r="A108" s="36">
        <f t="shared" si="36"/>
        <v>42958</v>
      </c>
      <c r="B108" s="37">
        <f t="shared" si="37"/>
        <v>27</v>
      </c>
      <c r="O108" s="1"/>
    </row>
    <row r="109" spans="1:15" ht="15">
      <c r="A109" s="72">
        <f t="shared" si="36"/>
        <v>42965</v>
      </c>
      <c r="B109" s="73">
        <f t="shared" si="37"/>
        <v>28</v>
      </c>
      <c r="O109" s="1"/>
    </row>
    <row r="110" spans="1:15" ht="15">
      <c r="A110" s="36">
        <f t="shared" si="36"/>
        <v>42972</v>
      </c>
      <c r="B110" s="37">
        <f t="shared" si="37"/>
        <v>29</v>
      </c>
      <c r="O110" s="44"/>
    </row>
    <row r="111" spans="1:15" ht="15">
      <c r="A111" s="36">
        <f t="shared" si="36"/>
        <v>42979</v>
      </c>
      <c r="B111" s="37">
        <f t="shared" si="37"/>
        <v>30</v>
      </c>
      <c r="O111" s="44"/>
    </row>
    <row r="112" spans="1:2" ht="15">
      <c r="A112" s="36">
        <f t="shared" si="36"/>
        <v>42986</v>
      </c>
      <c r="B112" s="37">
        <f t="shared" si="37"/>
        <v>31</v>
      </c>
    </row>
    <row r="113" spans="1:2" ht="15">
      <c r="A113" s="72">
        <f t="shared" si="36"/>
        <v>42993</v>
      </c>
      <c r="B113" s="73">
        <f t="shared" si="37"/>
        <v>32</v>
      </c>
    </row>
    <row r="114" spans="1:2" ht="15">
      <c r="A114" s="36">
        <f t="shared" si="36"/>
        <v>43000</v>
      </c>
      <c r="B114" s="37">
        <f t="shared" si="37"/>
        <v>33</v>
      </c>
    </row>
    <row r="115" spans="1:2" ht="15">
      <c r="A115" s="36">
        <f t="shared" si="36"/>
        <v>43007</v>
      </c>
      <c r="B115" s="37">
        <f t="shared" si="37"/>
        <v>34</v>
      </c>
    </row>
    <row r="116" spans="1:2" ht="15">
      <c r="A116" s="36">
        <f t="shared" si="36"/>
        <v>43014</v>
      </c>
      <c r="B116" s="37">
        <f t="shared" si="37"/>
        <v>35</v>
      </c>
    </row>
    <row r="117" spans="1:2" ht="15">
      <c r="A117" s="36">
        <f t="shared" si="36"/>
        <v>43021</v>
      </c>
      <c r="B117" s="37">
        <f t="shared" si="37"/>
        <v>36</v>
      </c>
    </row>
    <row r="118" spans="1:2" ht="15">
      <c r="A118" s="72">
        <f t="shared" si="36"/>
        <v>43028</v>
      </c>
      <c r="B118" s="73">
        <f t="shared" si="37"/>
        <v>37</v>
      </c>
    </row>
    <row r="119" spans="1:2" ht="15">
      <c r="A119" s="36">
        <f t="shared" si="36"/>
        <v>43035</v>
      </c>
      <c r="B119" s="37">
        <f t="shared" si="37"/>
        <v>38</v>
      </c>
    </row>
    <row r="120" spans="1:2" ht="15">
      <c r="A120" s="36">
        <f t="shared" si="36"/>
        <v>43042</v>
      </c>
      <c r="B120" s="37">
        <f t="shared" si="37"/>
        <v>39</v>
      </c>
    </row>
    <row r="121" spans="1:2" ht="15">
      <c r="A121" s="36">
        <f t="shared" si="36"/>
        <v>43049</v>
      </c>
      <c r="B121" s="37">
        <f t="shared" si="37"/>
        <v>40</v>
      </c>
    </row>
    <row r="122" spans="1:2" ht="15">
      <c r="A122" s="72">
        <f t="shared" si="36"/>
        <v>43056</v>
      </c>
      <c r="B122" s="73">
        <f t="shared" si="37"/>
        <v>41</v>
      </c>
    </row>
    <row r="123" spans="1:2" ht="15">
      <c r="A123" s="36">
        <f t="shared" si="36"/>
        <v>43063</v>
      </c>
      <c r="B123" s="37">
        <f t="shared" si="37"/>
        <v>42</v>
      </c>
    </row>
    <row r="124" spans="1:2" ht="15">
      <c r="A124" s="36">
        <f t="shared" si="36"/>
        <v>43070</v>
      </c>
      <c r="B124" s="37">
        <f t="shared" si="37"/>
        <v>43</v>
      </c>
    </row>
    <row r="125" spans="1:2" ht="15">
      <c r="A125" s="36">
        <f t="shared" si="36"/>
        <v>43077</v>
      </c>
      <c r="B125" s="37">
        <f t="shared" si="37"/>
        <v>44</v>
      </c>
    </row>
    <row r="126" spans="1:2" ht="15">
      <c r="A126" s="72">
        <f t="shared" si="36"/>
        <v>43084</v>
      </c>
      <c r="B126" s="73">
        <f t="shared" si="37"/>
        <v>45</v>
      </c>
    </row>
    <row r="127" spans="1:2" ht="15">
      <c r="A127" s="36">
        <f t="shared" si="36"/>
        <v>43091</v>
      </c>
      <c r="B127" s="37">
        <f t="shared" si="37"/>
        <v>46</v>
      </c>
    </row>
    <row r="128" spans="1:2" ht="15">
      <c r="A128" s="36">
        <f t="shared" si="36"/>
        <v>43098</v>
      </c>
      <c r="B128" s="37">
        <f t="shared" si="37"/>
        <v>47</v>
      </c>
    </row>
    <row r="178" ht="15">
      <c r="C178" s="45"/>
    </row>
    <row r="180" spans="3:13" ht="15">
      <c r="C180" s="46">
        <v>509.17</v>
      </c>
      <c r="D180" s="46">
        <v>480</v>
      </c>
      <c r="E180" s="46">
        <v>7.7</v>
      </c>
      <c r="F180" s="47">
        <v>2</v>
      </c>
      <c r="G180" s="48">
        <v>7.7</v>
      </c>
      <c r="H180" s="15">
        <f>((E180*(F180)*100)/I180)</f>
        <v>0.16300781167305292</v>
      </c>
      <c r="I180" s="16">
        <f>(F180*(D180*(10))-L180)</f>
        <v>9447.4</v>
      </c>
      <c r="J180" s="17">
        <f>D180-(L180/10/F180)</f>
        <v>472.37</v>
      </c>
      <c r="K180" s="63">
        <f>(M180*(52/G180))/0.5</f>
        <v>0.21469696969696966</v>
      </c>
      <c r="L180" s="49">
        <f>((E180*F180)*10)-(F180*0.7)</f>
        <v>152.6</v>
      </c>
      <c r="M180" s="18">
        <f>L180/(D180*10*F180)</f>
        <v>0.01589583333333333</v>
      </c>
    </row>
    <row r="181" spans="3:13" ht="15">
      <c r="C181" s="46">
        <v>508.89</v>
      </c>
      <c r="D181" s="46">
        <v>505</v>
      </c>
      <c r="E181" s="46">
        <v>16.8</v>
      </c>
      <c r="F181" s="47">
        <v>2</v>
      </c>
      <c r="G181" s="48">
        <v>7.7</v>
      </c>
      <c r="H181" s="15">
        <f aca="true" t="shared" si="38" ref="H181:H186">((E181*(F181)*100)/I181)</f>
        <v>0.3440719274172077</v>
      </c>
      <c r="I181" s="16">
        <f aca="true" t="shared" si="39" ref="I181:I186">(F181*(D181*(10))-L181)</f>
        <v>9765.4</v>
      </c>
      <c r="J181" s="17">
        <f aca="true" t="shared" si="40" ref="J181:J186">D181-(L181/10/F181)</f>
        <v>488.27</v>
      </c>
      <c r="K181" s="63">
        <f aca="true" t="shared" si="41" ref="K181:K186">(M181*(52/G181))/0.5</f>
        <v>0.44745274527452744</v>
      </c>
      <c r="L181" s="49">
        <f aca="true" t="shared" si="42" ref="L181:L186">((E181*F181)*10)-(F181*0.7)</f>
        <v>334.6</v>
      </c>
      <c r="M181" s="18">
        <f aca="true" t="shared" si="43" ref="M181:M186">L181/(D181*10*F181)</f>
        <v>0.03312871287128713</v>
      </c>
    </row>
    <row r="182" spans="3:13" ht="15">
      <c r="C182" s="46">
        <v>508.89</v>
      </c>
      <c r="D182" s="46">
        <v>510</v>
      </c>
      <c r="E182" s="46">
        <v>19.4</v>
      </c>
      <c r="F182" s="47">
        <v>2</v>
      </c>
      <c r="G182" s="48">
        <v>7.7</v>
      </c>
      <c r="H182" s="15">
        <f>((E182*(F182)*100)/I182)</f>
        <v>0.3953777487924674</v>
      </c>
      <c r="I182" s="16">
        <f>(F182*(D182*(10))-L182)</f>
        <v>9813.4</v>
      </c>
      <c r="J182" s="17">
        <f>D182-(L182/10/F182)</f>
        <v>490.67</v>
      </c>
      <c r="K182" s="63">
        <f>(M182*(52/G182))/0.5</f>
        <v>0.5119225872167049</v>
      </c>
      <c r="L182" s="49">
        <f>((E182*F182)*10)-(F182*0.7)</f>
        <v>386.6</v>
      </c>
      <c r="M182" s="18">
        <f>L182/(D182*10*F182)</f>
        <v>0.03790196078431373</v>
      </c>
    </row>
    <row r="183" spans="3:13" ht="15">
      <c r="C183" s="46">
        <v>509.17</v>
      </c>
      <c r="D183" s="46">
        <v>500</v>
      </c>
      <c r="E183" s="46">
        <v>15</v>
      </c>
      <c r="F183" s="47">
        <v>2</v>
      </c>
      <c r="G183" s="48">
        <v>7.7</v>
      </c>
      <c r="H183" s="15">
        <f t="shared" si="38"/>
        <v>0.30923371884470285</v>
      </c>
      <c r="I183" s="16">
        <f t="shared" si="39"/>
        <v>9701.4</v>
      </c>
      <c r="J183" s="17">
        <f t="shared" si="40"/>
        <v>485.07</v>
      </c>
      <c r="K183" s="63">
        <f t="shared" si="41"/>
        <v>0.4033038961038961</v>
      </c>
      <c r="L183" s="49">
        <f t="shared" si="42"/>
        <v>298.6</v>
      </c>
      <c r="M183" s="18">
        <f t="shared" si="43"/>
        <v>0.02986</v>
      </c>
    </row>
    <row r="184" spans="3:13" ht="15">
      <c r="C184" s="46">
        <v>509.17</v>
      </c>
      <c r="D184" s="46">
        <v>500</v>
      </c>
      <c r="E184" s="46">
        <v>15</v>
      </c>
      <c r="F184" s="47">
        <v>2</v>
      </c>
      <c r="G184" s="48">
        <v>7.7</v>
      </c>
      <c r="H184" s="15">
        <f t="shared" si="38"/>
        <v>0.30923371884470285</v>
      </c>
      <c r="I184" s="16">
        <f t="shared" si="39"/>
        <v>9701.4</v>
      </c>
      <c r="J184" s="17">
        <f t="shared" si="40"/>
        <v>485.07</v>
      </c>
      <c r="K184" s="63">
        <f t="shared" si="41"/>
        <v>0.4033038961038961</v>
      </c>
      <c r="L184" s="49">
        <f t="shared" si="42"/>
        <v>298.6</v>
      </c>
      <c r="M184" s="18">
        <f t="shared" si="43"/>
        <v>0.02986</v>
      </c>
    </row>
    <row r="185" spans="3:13" ht="15">
      <c r="C185" s="46">
        <v>509.17</v>
      </c>
      <c r="D185" s="46">
        <v>500</v>
      </c>
      <c r="E185" s="46">
        <v>15</v>
      </c>
      <c r="F185" s="47">
        <v>2</v>
      </c>
      <c r="G185" s="48">
        <v>7.7</v>
      </c>
      <c r="H185" s="15">
        <f t="shared" si="38"/>
        <v>0.30923371884470285</v>
      </c>
      <c r="I185" s="16">
        <f t="shared" si="39"/>
        <v>9701.4</v>
      </c>
      <c r="J185" s="17">
        <f t="shared" si="40"/>
        <v>485.07</v>
      </c>
      <c r="K185" s="63">
        <f t="shared" si="41"/>
        <v>0.4033038961038961</v>
      </c>
      <c r="L185" s="49">
        <f t="shared" si="42"/>
        <v>298.6</v>
      </c>
      <c r="M185" s="18">
        <f t="shared" si="43"/>
        <v>0.02986</v>
      </c>
    </row>
    <row r="186" spans="3:13" ht="15">
      <c r="C186" s="46">
        <v>509.17</v>
      </c>
      <c r="D186" s="46">
        <v>500</v>
      </c>
      <c r="E186" s="46">
        <v>15</v>
      </c>
      <c r="F186" s="47">
        <v>2</v>
      </c>
      <c r="G186" s="48">
        <v>7.7</v>
      </c>
      <c r="H186" s="15">
        <f t="shared" si="38"/>
        <v>0.30923371884470285</v>
      </c>
      <c r="I186" s="16">
        <f t="shared" si="39"/>
        <v>9701.4</v>
      </c>
      <c r="J186" s="17">
        <f t="shared" si="40"/>
        <v>485.07</v>
      </c>
      <c r="K186" s="63">
        <f t="shared" si="41"/>
        <v>0.4033038961038961</v>
      </c>
      <c r="L186" s="49">
        <f t="shared" si="42"/>
        <v>298.6</v>
      </c>
      <c r="M186" s="18">
        <f t="shared" si="43"/>
        <v>0.02986</v>
      </c>
    </row>
    <row r="194" spans="1:18" s="14" customFormat="1" ht="15">
      <c r="A194" s="1"/>
      <c r="B194" s="1"/>
      <c r="C194" s="1"/>
      <c r="D194" s="1"/>
      <c r="E194" s="1"/>
      <c r="F194" s="1"/>
      <c r="G194" s="23"/>
      <c r="H194" s="1"/>
      <c r="I194" s="1"/>
      <c r="J194" s="34"/>
      <c r="K194" s="61"/>
      <c r="L194" s="1"/>
      <c r="M194" s="32"/>
      <c r="N194" s="19">
        <f>M180*(52/G180)</f>
        <v>0.10734848484848483</v>
      </c>
      <c r="O194" s="50">
        <f>1-J180/C180</f>
        <v>0.07227448592807906</v>
      </c>
      <c r="P194" s="48"/>
      <c r="Q194" s="51">
        <f>E180+C180</f>
        <v>516.87</v>
      </c>
      <c r="R194" s="20">
        <f>(C180-D180)/C180</f>
        <v>0.05728931398157789</v>
      </c>
    </row>
    <row r="195" spans="1:18" s="14" customFormat="1" ht="15">
      <c r="A195" s="1"/>
      <c r="B195" s="1"/>
      <c r="C195" s="1"/>
      <c r="D195" s="1"/>
      <c r="E195" s="1"/>
      <c r="F195" s="1"/>
      <c r="G195" s="23"/>
      <c r="H195" s="1"/>
      <c r="I195" s="1"/>
      <c r="J195" s="34"/>
      <c r="K195" s="61"/>
      <c r="L195" s="1"/>
      <c r="M195" s="32"/>
      <c r="N195" s="19">
        <f aca="true" t="shared" si="44" ref="N195:N200">M181*(52/G181)</f>
        <v>0.22372637263726372</v>
      </c>
      <c r="O195" s="50">
        <f aca="true" t="shared" si="45" ref="O195:O200">1-J181/C181</f>
        <v>0.040519562184362035</v>
      </c>
      <c r="P195" s="48"/>
      <c r="Q195" s="51">
        <f aca="true" t="shared" si="46" ref="Q195:Q200">E181+C181</f>
        <v>525.6899999999999</v>
      </c>
      <c r="R195" s="20">
        <f aca="true" t="shared" si="47" ref="R195:R200">(C181-D181)/C181</f>
        <v>0.007644088113344704</v>
      </c>
    </row>
    <row r="196" spans="1:18" s="14" customFormat="1" ht="15">
      <c r="A196" s="1"/>
      <c r="B196" s="1"/>
      <c r="C196" s="1"/>
      <c r="D196" s="1"/>
      <c r="E196" s="1"/>
      <c r="F196" s="1"/>
      <c r="G196" s="23"/>
      <c r="H196" s="1"/>
      <c r="I196" s="1"/>
      <c r="J196" s="34"/>
      <c r="K196" s="61"/>
      <c r="L196" s="1"/>
      <c r="M196" s="32"/>
      <c r="N196" s="19">
        <f>M182*(52/G182)</f>
        <v>0.25596129360835246</v>
      </c>
      <c r="O196" s="50">
        <f>1-J182/C182</f>
        <v>0.03580341527638575</v>
      </c>
      <c r="P196" s="48"/>
      <c r="Q196" s="51">
        <f>E182+C182</f>
        <v>528.29</v>
      </c>
      <c r="R196" s="20">
        <f>(C182-D182)/C182</f>
        <v>-0.0021812179449390116</v>
      </c>
    </row>
    <row r="197" spans="1:18" s="14" customFormat="1" ht="15">
      <c r="A197" s="1"/>
      <c r="B197" s="1"/>
      <c r="C197" s="1"/>
      <c r="D197" s="1"/>
      <c r="E197" s="1"/>
      <c r="F197" s="1"/>
      <c r="G197" s="23"/>
      <c r="H197" s="1"/>
      <c r="I197" s="1"/>
      <c r="J197" s="34"/>
      <c r="K197" s="61"/>
      <c r="L197" s="1"/>
      <c r="M197" s="32"/>
      <c r="N197" s="19">
        <f t="shared" si="44"/>
        <v>0.20165194805194805</v>
      </c>
      <c r="O197" s="50">
        <f t="shared" si="45"/>
        <v>0.047331932360508366</v>
      </c>
      <c r="P197" s="48"/>
      <c r="Q197" s="51">
        <f t="shared" si="46"/>
        <v>524.1700000000001</v>
      </c>
      <c r="R197" s="20">
        <f t="shared" si="47"/>
        <v>0.018009702064143637</v>
      </c>
    </row>
    <row r="198" spans="1:18" s="14" customFormat="1" ht="15">
      <c r="A198" s="1"/>
      <c r="B198" s="1"/>
      <c r="C198" s="1"/>
      <c r="D198" s="1"/>
      <c r="E198" s="1"/>
      <c r="F198" s="1"/>
      <c r="G198" s="23"/>
      <c r="H198" s="1"/>
      <c r="I198" s="1"/>
      <c r="J198" s="34"/>
      <c r="K198" s="61"/>
      <c r="L198" s="1"/>
      <c r="M198" s="32"/>
      <c r="N198" s="19">
        <f t="shared" si="44"/>
        <v>0.20165194805194805</v>
      </c>
      <c r="O198" s="50">
        <f t="shared" si="45"/>
        <v>0.047331932360508366</v>
      </c>
      <c r="P198" s="48"/>
      <c r="Q198" s="51">
        <f t="shared" si="46"/>
        <v>524.1700000000001</v>
      </c>
      <c r="R198" s="20">
        <f t="shared" si="47"/>
        <v>0.018009702064143637</v>
      </c>
    </row>
    <row r="199" spans="1:18" s="14" customFormat="1" ht="15">
      <c r="A199" s="1"/>
      <c r="B199" s="1"/>
      <c r="C199" s="1"/>
      <c r="D199" s="1"/>
      <c r="E199" s="1"/>
      <c r="F199" s="1"/>
      <c r="G199" s="23"/>
      <c r="H199" s="1"/>
      <c r="I199" s="1"/>
      <c r="J199" s="34"/>
      <c r="K199" s="61"/>
      <c r="L199" s="1"/>
      <c r="M199" s="32"/>
      <c r="N199" s="19">
        <f t="shared" si="44"/>
        <v>0.20165194805194805</v>
      </c>
      <c r="O199" s="50">
        <f t="shared" si="45"/>
        <v>0.047331932360508366</v>
      </c>
      <c r="P199" s="48"/>
      <c r="Q199" s="51">
        <f t="shared" si="46"/>
        <v>524.1700000000001</v>
      </c>
      <c r="R199" s="20">
        <f t="shared" si="47"/>
        <v>0.018009702064143637</v>
      </c>
    </row>
    <row r="200" spans="1:18" s="14" customFormat="1" ht="15">
      <c r="A200" s="1"/>
      <c r="B200" s="1"/>
      <c r="C200" s="1"/>
      <c r="D200" s="1"/>
      <c r="E200" s="1"/>
      <c r="F200" s="1"/>
      <c r="G200" s="23"/>
      <c r="H200" s="1"/>
      <c r="I200" s="1"/>
      <c r="J200" s="34"/>
      <c r="K200" s="61"/>
      <c r="L200" s="1"/>
      <c r="M200" s="32"/>
      <c r="N200" s="19">
        <f t="shared" si="44"/>
        <v>0.20165194805194805</v>
      </c>
      <c r="O200" s="50">
        <f t="shared" si="45"/>
        <v>0.047331932360508366</v>
      </c>
      <c r="P200" s="48"/>
      <c r="Q200" s="51">
        <f t="shared" si="46"/>
        <v>524.1700000000001</v>
      </c>
      <c r="R200" s="20">
        <f t="shared" si="47"/>
        <v>0.018009702064143637</v>
      </c>
    </row>
  </sheetData>
  <mergeCells count="2">
    <mergeCell ref="A80:B80"/>
    <mergeCell ref="A1:Q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AF;MyTradersJournal</dc:creator>
  <cp:keywords/>
  <dc:description/>
  <cp:lastModifiedBy>AF</cp:lastModifiedBy>
  <dcterms:created xsi:type="dcterms:W3CDTF">2017-01-30T14:19:47Z</dcterms:created>
  <dcterms:modified xsi:type="dcterms:W3CDTF">2017-01-30T19:12:35Z</dcterms:modified>
  <cp:category/>
  <cp:version/>
  <cp:contentType/>
  <cp:contentStatus/>
</cp:coreProperties>
</file>